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f\Working 18 Dec 2019\Files to be loaded into new Salesforce website\"/>
    </mc:Choice>
  </mc:AlternateContent>
  <xr:revisionPtr revIDLastSave="0" documentId="8_{1AE742F1-F398-4A59-B9C5-A85CF61B2CFC}" xr6:coauthVersionLast="47" xr6:coauthVersionMax="47" xr10:uidLastSave="{00000000-0000-0000-0000-000000000000}"/>
  <bookViews>
    <workbookView xWindow="-15540" yWindow="-16320" windowWidth="29040" windowHeight="15840" xr2:uid="{B7BAFF29-BB8D-49AC-96ED-BDDE8CAC376E}"/>
  </bookViews>
  <sheets>
    <sheet name="STIPEND PACKAGE CALCULATOR" sheetId="4" r:id="rId1"/>
  </sheets>
  <definedNames>
    <definedName name="_xlnm.Print_Area" localSheetId="0">'STIPEND PACKAGE CALCULATOR'!$A$7:$K$131</definedName>
    <definedName name="_xlnm.Print_Titles" localSheetId="0">'STIPEND PACKAGE CALCULATOR'!$1:$6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4" l="1"/>
  <c r="D19" i="4" l="1"/>
  <c r="F21" i="4" s="1"/>
  <c r="F61" i="4"/>
  <c r="D61" i="4"/>
  <c r="D68" i="4"/>
  <c r="F70" i="4" s="1"/>
  <c r="D95" i="4"/>
  <c r="F95" i="4"/>
  <c r="D46" i="4"/>
  <c r="F46" i="4"/>
  <c r="B119" i="4"/>
  <c r="B109" i="4"/>
  <c r="D40" i="4"/>
  <c r="F41" i="4" s="1"/>
  <c r="D89" i="4"/>
  <c r="F90" i="4" s="1"/>
  <c r="F102" i="4" l="1"/>
  <c r="D75" i="4"/>
  <c r="F76" i="4" s="1"/>
  <c r="F80" i="4" s="1"/>
  <c r="F82" i="4" s="1"/>
  <c r="F53" i="4"/>
  <c r="D26" i="4"/>
  <c r="F27" i="4" s="1"/>
  <c r="F83" i="4" l="1"/>
  <c r="F31" i="4"/>
  <c r="F86" i="4" l="1"/>
  <c r="F34" i="4"/>
  <c r="F37" i="4"/>
</calcChain>
</file>

<file path=xl/sharedStrings.xml><?xml version="1.0" encoding="utf-8"?>
<sst xmlns="http://schemas.openxmlformats.org/spreadsheetml/2006/main" count="242" uniqueCount="107">
  <si>
    <t xml:space="preserve"> </t>
  </si>
  <si>
    <t>B</t>
  </si>
  <si>
    <t>A</t>
  </si>
  <si>
    <t>C</t>
  </si>
  <si>
    <t>D</t>
  </si>
  <si>
    <t>$</t>
  </si>
  <si>
    <t>Comments:</t>
  </si>
  <si>
    <t>Travel - fixed</t>
  </si>
  <si>
    <t>STEP 1</t>
  </si>
  <si>
    <t>STEP 2</t>
  </si>
  <si>
    <t>Lay minister 1st &amp; 2nd year</t>
  </si>
  <si>
    <t>Lay minister 3rd &amp; 4th year</t>
  </si>
  <si>
    <t>Youth &amp; childrens minister (Diploma) 1st to 3rd year</t>
  </si>
  <si>
    <t>Youth &amp; childrens minister (Diploma) 4th to 6th year</t>
  </si>
  <si>
    <t>Youth &amp; childrens minister (Th. Degree) 1st &amp; 2nd year</t>
  </si>
  <si>
    <t>Youth &amp; childrens minister (Th. Degree) 3rd &amp; 4th year</t>
  </si>
  <si>
    <t>Student minister (Th. Degree)</t>
  </si>
  <si>
    <t>Student minister (Diploma)</t>
  </si>
  <si>
    <t>Stipend</t>
  </si>
  <si>
    <t>Super</t>
  </si>
  <si>
    <t>INPUT CELLS</t>
  </si>
  <si>
    <t>STEP 3</t>
  </si>
  <si>
    <t>STEP 4</t>
  </si>
  <si>
    <r>
      <t>If the parish pays a cash allowance ENTER this amount here</t>
    </r>
    <r>
      <rPr>
        <b/>
        <sz val="14"/>
        <rFont val="Arial"/>
        <family val="2"/>
      </rPr>
      <t>→</t>
    </r>
  </si>
  <si>
    <t>(e.g., a monthly computer or book allowance)</t>
  </si>
  <si>
    <r>
      <t xml:space="preserve">FORMULA CELLS </t>
    </r>
    <r>
      <rPr>
        <b/>
        <sz val="9"/>
        <color indexed="10"/>
        <rFont val="Arial"/>
        <family val="2"/>
      </rPr>
      <t xml:space="preserve">(DO NOT ENTER DATA) </t>
    </r>
  </si>
  <si>
    <r>
      <t>If MORE or LESS superannuation is paid ENTER the adjusting dollar amount here</t>
    </r>
    <r>
      <rPr>
        <b/>
        <sz val="14"/>
        <rFont val="Arial"/>
        <family val="2"/>
      </rPr>
      <t>→</t>
    </r>
  </si>
  <si>
    <r>
      <t>If the parish pays an ADDITIONAL or LESSER stipend amount ENTER this amount here</t>
    </r>
    <r>
      <rPr>
        <b/>
        <sz val="14"/>
        <rFont val="Arial"/>
        <family val="2"/>
      </rPr>
      <t>→</t>
    </r>
  </si>
  <si>
    <t>to</t>
  </si>
  <si>
    <t>Superannuation contribution paid by the Parish</t>
  </si>
  <si>
    <t>A sample Stipend/Salary package calculator</t>
  </si>
  <si>
    <r>
      <t>IMPORTANT:</t>
    </r>
    <r>
      <rPr>
        <b/>
        <sz val="11"/>
        <color indexed="12"/>
        <rFont val="Arial"/>
        <family val="2"/>
      </rPr>
      <t xml:space="preserve"> It is the Parish Council's responsibility to determine the remuneration package of all their ministry staff and other support staff.</t>
    </r>
  </si>
  <si>
    <t>Post stipend sacrifice amount subject to tax.</t>
  </si>
  <si>
    <t xml:space="preserve">Net Stipend after tax </t>
  </si>
  <si>
    <t>1/12th of this amount paid to the minister each month together with a pay slip.</t>
  </si>
  <si>
    <t>E</t>
  </si>
  <si>
    <t>OTHER BENEFITS PAID OR PROVIDED</t>
  </si>
  <si>
    <r>
      <t>Housing</t>
    </r>
    <r>
      <rPr>
        <sz val="10"/>
        <rFont val="Arial"/>
        <family val="2"/>
      </rPr>
      <t xml:space="preserve"> </t>
    </r>
  </si>
  <si>
    <t>F</t>
  </si>
  <si>
    <t>G</t>
  </si>
  <si>
    <t>H</t>
  </si>
  <si>
    <t xml:space="preserve">2. Additional sacrifice for superannuation made by ministry staff  (e.g., 10% of 'A') </t>
  </si>
  <si>
    <r>
      <t xml:space="preserve">Select relevant ministry role from DROP DOWN box below </t>
    </r>
    <r>
      <rPr>
        <b/>
        <i/>
        <sz val="8"/>
        <rFont val="Arial"/>
        <family val="2"/>
      </rPr>
      <t>(this will AUTOMATICALLY enter the stipend and superannuation amounts at A and F)</t>
    </r>
  </si>
  <si>
    <t>Period of remuneration</t>
  </si>
  <si>
    <t>SUITABLE FOR ORDAINED OR LAY MINISTRY STAFF ONLY</t>
  </si>
  <si>
    <t>Ordained and lay ministry staff categories</t>
  </si>
  <si>
    <t>Minister</t>
  </si>
  <si>
    <t>Bob has more than 2 dependent children and the parish decides to pay an additional stipend amount.</t>
  </si>
  <si>
    <t>This is the annual amount available to Bob for ministry related travel as per the</t>
  </si>
  <si>
    <t>I</t>
  </si>
  <si>
    <t xml:space="preserve">Net Stipend before tax </t>
  </si>
  <si>
    <t>Parish</t>
  </si>
  <si>
    <t>Ministry staff</t>
  </si>
  <si>
    <t>Annual Limit</t>
  </si>
  <si>
    <t>Contribution</t>
  </si>
  <si>
    <t>Books &amp; conference fees</t>
  </si>
  <si>
    <t>Professional development costs</t>
  </si>
  <si>
    <t>Home electricity &amp; gas</t>
  </si>
  <si>
    <t>Phone, mobile and internet costs</t>
  </si>
  <si>
    <t>Office furnishings, computer hardware &amp; software</t>
  </si>
  <si>
    <t>The Parish Council has determined it will pay the following expenses from general parish funds (the ministry staff members contribution is also noted).</t>
  </si>
  <si>
    <t>Bob Smith</t>
  </si>
  <si>
    <t>Mary Jones</t>
  </si>
  <si>
    <t>Staff Member Name:</t>
  </si>
  <si>
    <t>GROSS stipend</t>
  </si>
  <si>
    <t>Youth &amp; childrens minister (Diploma) 7th &amp; subsequent years</t>
  </si>
  <si>
    <t>As per the Diocesan Remuneration Guidelines for a Ministry Staff member.</t>
  </si>
  <si>
    <t>Maximum recommended in section 6.15 of the Diocesan Remuneration Guidelines.</t>
  </si>
  <si>
    <t>As per the Diocesan Remuneration Guidelines.</t>
  </si>
  <si>
    <t>Diocesan Remuneration Guidelines - refer section 9.</t>
  </si>
  <si>
    <t>Payable to a complying superannuation fund of choice from the general bank account of the parish.</t>
  </si>
  <si>
    <r>
      <t xml:space="preserve">Travel - variable </t>
    </r>
    <r>
      <rPr>
        <sz val="10"/>
        <rFont val="Arial"/>
        <family val="2"/>
      </rPr>
      <t>(at $246 per 1,000km)</t>
    </r>
  </si>
  <si>
    <t xml:space="preserve"> Refer section 10 of the Remuneration Guidelines.</t>
  </si>
  <si>
    <t>J</t>
  </si>
  <si>
    <t>TOTAL STIPEND PACKAGE (CASH COST) TO PARISH  B + G + H + I + J</t>
  </si>
  <si>
    <t>As per the Diocesan Guidelines for a Ministry Staff member.</t>
  </si>
  <si>
    <t>The parish decides to pay a book allowance of $40 a month.</t>
  </si>
  <si>
    <t xml:space="preserve">2. Additional sacrifice for superannuation made by ministry staff  (e.g., 15% of 'A') </t>
  </si>
  <si>
    <t>This is the annual amount available to Mary for ministry related travel as per the</t>
  </si>
  <si>
    <t>Lay minister 7th &amp; subsequent years</t>
  </si>
  <si>
    <t>Lay minister 5th &amp; 6th year</t>
  </si>
  <si>
    <t>Youth &amp; childrens minister (Th. Degree) 5th &amp; 6th year</t>
  </si>
  <si>
    <t>Assistant Minister 1st &amp; 2nd year</t>
  </si>
  <si>
    <t>Assistant Minister 3rd &amp; 4th year</t>
  </si>
  <si>
    <t>Assistant Minister 5th &amp; 6th year</t>
  </si>
  <si>
    <t>Assistant Minister 7th and subsequent years</t>
  </si>
  <si>
    <t>Youth &amp; childrens minister (Th. Degree) 7th &amp; subsequent years</t>
  </si>
  <si>
    <t xml:space="preserve">If the parish houses Mary in a rented unit and pays a third party landlord $400pw, </t>
  </si>
  <si>
    <t>Refer section 7 of the Remuneration Guidelines.</t>
  </si>
  <si>
    <t>enter $400 x 52 = $20,800 here. Refer section 8 of the Remuneration Guidelines.</t>
  </si>
  <si>
    <t xml:space="preserve">If the parish houses Bob and his family in a parish owned property leave </t>
  </si>
  <si>
    <t>this blank. Refer section 8 of the Remuneration Guidelines.</t>
  </si>
  <si>
    <t>(including medicare levy)</t>
  </si>
  <si>
    <t>Low Income Tax Offset   ] = net payable to ATO with BAS  (generally each quarter).</t>
  </si>
  <si>
    <r>
      <t xml:space="preserve">Tax on Taxable Income   ] </t>
    </r>
    <r>
      <rPr>
        <i/>
        <sz val="8"/>
        <color indexed="10"/>
        <rFont val="Arial"/>
        <family val="2"/>
      </rPr>
      <t>(does not include effect of Low Income Medicare Levy reduction)</t>
    </r>
  </si>
  <si>
    <t>Maximum recommended in section 6.14 of the Diocesan Remuneration Guidelines.</t>
  </si>
  <si>
    <r>
      <t xml:space="preserve">Stipend sacrifice items - </t>
    </r>
    <r>
      <rPr>
        <b/>
        <i/>
        <sz val="10"/>
        <rFont val="Arial"/>
        <family val="2"/>
      </rPr>
      <t>to be administered through an MDBA</t>
    </r>
  </si>
  <si>
    <t>1. Amount to be administered through an MDBA (max. 40% of Gross stipend - 'B')</t>
  </si>
  <si>
    <t>1. Amount to be administered through a MDBA (max. 40% of Gross stipend - 'B')</t>
  </si>
  <si>
    <r>
      <t xml:space="preserve">Other ministry related benefits </t>
    </r>
    <r>
      <rPr>
        <sz val="10"/>
        <rFont val="Arial"/>
        <family val="2"/>
      </rPr>
      <t>(utilities, hospitality, conference costs, etc)</t>
    </r>
  </si>
  <si>
    <t>Assumes the parish pays Diocesan recommended stipends and benefits for July 2024 - June 2025</t>
  </si>
  <si>
    <t>Excess over parish limit from available MDBA or post tax stipend.</t>
  </si>
  <si>
    <t>Excess over parish limit from available MDBAor post tax stipend.</t>
  </si>
  <si>
    <t>Excess over parish limit from avaiable MDBA or post tax stipend.</t>
  </si>
  <si>
    <t>Estimated PAYG tax at 2024-2025 rates (or ATO Withholding %)</t>
  </si>
  <si>
    <t>Administered and paid via an MDBA.</t>
  </si>
  <si>
    <t>Administered and paid via a MDBA.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</si>
</sst>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8" formatCode="_-* #,##0_-;\-* #,##0_-;_-* &quot;-&quot;??_-;_-@_-"/>
    <numFmt numFmtId="169" formatCode="_-&quot;$&quot;* #,##0_-;\-&quot;$&quot;* #,##0_-;_-&quot;$&quot;* &quot;-&quot;??_-;_-@_-"/>
    <numFmt numFmtId="170" formatCode="#,##0;\(#,##0\)"/>
    <numFmt numFmtId="173" formatCode="d/mm/yyyy;@"/>
  </numFmts>
  <fonts count="33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1"/>
      <color indexed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color indexed="10"/>
      <name val="Arial"/>
      <family val="2"/>
    </font>
    <font>
      <b/>
      <u/>
      <sz val="14"/>
      <name val="Arial"/>
      <family val="2"/>
    </font>
    <font>
      <b/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3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i/>
      <sz val="9"/>
      <name val="Arial"/>
      <family val="2"/>
    </font>
    <font>
      <b/>
      <i/>
      <sz val="8"/>
      <name val="Arial"/>
      <family val="2"/>
    </font>
    <font>
      <b/>
      <sz val="11"/>
      <color indexed="12"/>
      <name val="Arial"/>
      <family val="2"/>
    </font>
    <font>
      <i/>
      <u/>
      <sz val="10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i/>
      <sz val="12"/>
      <name val="Arial"/>
      <family val="2"/>
    </font>
    <font>
      <i/>
      <sz val="8"/>
      <color indexed="10"/>
      <name val="Arial"/>
      <family val="2"/>
    </font>
    <font>
      <sz val="9"/>
      <color rgb="FF0070C0"/>
      <name val="Arial"/>
      <family val="2"/>
    </font>
    <font>
      <sz val="10"/>
      <color rgb="FF0070C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7">
    <xf numFmtId="0" fontId="0" fillId="0" borderId="0" xfId="0"/>
    <xf numFmtId="0" fontId="2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168" fontId="7" fillId="2" borderId="0" xfId="1" applyNumberFormat="1" applyFont="1" applyFill="1" applyBorder="1" applyProtection="1">
      <protection locked="0"/>
    </xf>
    <xf numFmtId="0" fontId="0" fillId="3" borderId="0" xfId="0" applyFill="1" applyProtection="1">
      <protection locked="0"/>
    </xf>
    <xf numFmtId="0" fontId="16" fillId="2" borderId="0" xfId="0" applyFont="1" applyFill="1" applyProtection="1">
      <protection locked="0"/>
    </xf>
    <xf numFmtId="168" fontId="1" fillId="2" borderId="0" xfId="1" applyNumberFormat="1" applyFill="1" applyProtection="1">
      <protection locked="0"/>
    </xf>
    <xf numFmtId="0" fontId="0" fillId="4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68" fontId="1" fillId="2" borderId="4" xfId="1" applyNumberFormat="1" applyFill="1" applyBorder="1" applyProtection="1">
      <protection locked="0"/>
    </xf>
    <xf numFmtId="9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14" fillId="2" borderId="0" xfId="0" applyFont="1" applyFill="1" applyBorder="1" applyProtection="1">
      <protection locked="0"/>
    </xf>
    <xf numFmtId="168" fontId="10" fillId="2" borderId="0" xfId="1" applyNumberFormat="1" applyFont="1" applyFill="1" applyBorder="1" applyAlignment="1" applyProtection="1">
      <alignment horizontal="center"/>
      <protection locked="0"/>
    </xf>
    <xf numFmtId="168" fontId="1" fillId="2" borderId="0" xfId="1" applyNumberFormat="1" applyFill="1" applyBorder="1" applyProtection="1"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16" fillId="2" borderId="0" xfId="0" applyFont="1" applyFill="1" applyBorder="1" applyProtection="1">
      <protection locked="0"/>
    </xf>
    <xf numFmtId="0" fontId="17" fillId="2" borderId="0" xfId="0" applyFont="1" applyFill="1" applyBorder="1" applyAlignment="1" applyProtection="1">
      <alignment horizontal="center"/>
      <protection locked="0"/>
    </xf>
    <xf numFmtId="0" fontId="17" fillId="2" borderId="0" xfId="0" applyFont="1" applyFill="1" applyBorder="1" applyProtection="1">
      <protection locked="0"/>
    </xf>
    <xf numFmtId="0" fontId="17" fillId="2" borderId="1" xfId="0" applyFont="1" applyFill="1" applyBorder="1" applyProtection="1">
      <protection locked="0"/>
    </xf>
    <xf numFmtId="0" fontId="15" fillId="2" borderId="0" xfId="0" applyFont="1" applyFill="1" applyBorder="1" applyAlignment="1" applyProtection="1">
      <alignment horizontal="center"/>
      <protection locked="0"/>
    </xf>
    <xf numFmtId="0" fontId="8" fillId="2" borderId="5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Protection="1">
      <protection locked="0"/>
    </xf>
    <xf numFmtId="0" fontId="15" fillId="2" borderId="0" xfId="0" applyFont="1" applyFill="1" applyBorder="1" applyProtection="1">
      <protection locked="0"/>
    </xf>
    <xf numFmtId="168" fontId="3" fillId="2" borderId="0" xfId="1" applyNumberFormat="1" applyFont="1" applyFill="1" applyBorder="1" applyProtection="1"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169" fontId="16" fillId="2" borderId="0" xfId="2" applyNumberFormat="1" applyFont="1" applyFill="1" applyBorder="1" applyProtection="1">
      <protection locked="0"/>
    </xf>
    <xf numFmtId="0" fontId="4" fillId="2" borderId="0" xfId="0" applyFont="1" applyFill="1" applyBorder="1" applyProtection="1">
      <protection locked="0"/>
    </xf>
    <xf numFmtId="3" fontId="0" fillId="2" borderId="0" xfId="0" applyNumberFormat="1" applyFill="1" applyBorder="1" applyProtection="1">
      <protection locked="0"/>
    </xf>
    <xf numFmtId="0" fontId="5" fillId="2" borderId="0" xfId="0" applyFont="1" applyFill="1" applyBorder="1" applyProtection="1">
      <protection locked="0"/>
    </xf>
    <xf numFmtId="3" fontId="3" fillId="2" borderId="0" xfId="0" applyNumberFormat="1" applyFon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8" fillId="2" borderId="5" xfId="0" applyFont="1" applyFill="1" applyBorder="1" applyProtection="1">
      <protection locked="0"/>
    </xf>
    <xf numFmtId="0" fontId="3" fillId="2" borderId="0" xfId="0" applyFont="1" applyFill="1" applyBorder="1" applyAlignment="1" applyProtection="1">
      <alignment horizontal="right"/>
      <protection locked="0"/>
    </xf>
    <xf numFmtId="0" fontId="6" fillId="2" borderId="0" xfId="0" applyFont="1" applyFill="1" applyBorder="1" applyProtection="1">
      <protection locked="0"/>
    </xf>
    <xf numFmtId="0" fontId="0" fillId="5" borderId="0" xfId="0" applyFill="1" applyBorder="1" applyProtection="1">
      <protection locked="0"/>
    </xf>
    <xf numFmtId="168" fontId="1" fillId="5" borderId="0" xfId="1" applyNumberFormat="1" applyFill="1" applyBorder="1" applyProtection="1">
      <protection locked="0"/>
    </xf>
    <xf numFmtId="168" fontId="9" fillId="5" borderId="0" xfId="1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168" fontId="1" fillId="2" borderId="7" xfId="1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70" fontId="1" fillId="2" borderId="0" xfId="1" applyNumberFormat="1" applyFill="1" applyProtection="1">
      <protection locked="0"/>
    </xf>
    <xf numFmtId="9" fontId="0" fillId="2" borderId="0" xfId="0" applyNumberFormat="1" applyFill="1" applyBorder="1" applyProtection="1">
      <protection locked="0"/>
    </xf>
    <xf numFmtId="0" fontId="2" fillId="2" borderId="0" xfId="0" applyFont="1" applyFill="1" applyBorder="1" applyProtection="1">
      <protection locked="0"/>
    </xf>
    <xf numFmtId="3" fontId="0" fillId="2" borderId="0" xfId="0" applyNumberFormat="1" applyFill="1" applyProtection="1">
      <protection locked="0"/>
    </xf>
    <xf numFmtId="3" fontId="1" fillId="2" borderId="0" xfId="1" applyNumberFormat="1" applyFill="1" applyProtection="1">
      <protection locked="0"/>
    </xf>
    <xf numFmtId="3" fontId="1" fillId="2" borderId="4" xfId="1" applyNumberFormat="1" applyFont="1" applyFill="1" applyBorder="1" applyAlignment="1" applyProtection="1">
      <alignment horizontal="center"/>
      <protection locked="0"/>
    </xf>
    <xf numFmtId="3" fontId="1" fillId="2" borderId="0" xfId="1" applyNumberFormat="1" applyFont="1" applyFill="1" applyBorder="1" applyAlignment="1" applyProtection="1">
      <alignment horizontal="center"/>
      <protection locked="0"/>
    </xf>
    <xf numFmtId="3" fontId="10" fillId="2" borderId="0" xfId="1" applyNumberFormat="1" applyFont="1" applyFill="1" applyBorder="1" applyAlignment="1" applyProtection="1">
      <alignment horizontal="center"/>
      <protection locked="0"/>
    </xf>
    <xf numFmtId="3" fontId="3" fillId="2" borderId="0" xfId="1" applyNumberFormat="1" applyFont="1" applyFill="1" applyBorder="1" applyProtection="1">
      <protection locked="0"/>
    </xf>
    <xf numFmtId="3" fontId="1" fillId="2" borderId="0" xfId="1" applyNumberFormat="1" applyFill="1" applyBorder="1" applyProtection="1">
      <protection locked="0"/>
    </xf>
    <xf numFmtId="3" fontId="1" fillId="2" borderId="7" xfId="1" applyNumberFormat="1" applyFill="1" applyBorder="1" applyProtection="1">
      <protection locked="0"/>
    </xf>
    <xf numFmtId="0" fontId="11" fillId="2" borderId="0" xfId="0" applyFont="1" applyFill="1" applyProtection="1">
      <protection locked="0"/>
    </xf>
    <xf numFmtId="0" fontId="10" fillId="2" borderId="0" xfId="0" applyFont="1" applyFill="1" applyProtection="1">
      <protection locked="0"/>
    </xf>
    <xf numFmtId="0" fontId="12" fillId="2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170" fontId="1" fillId="2" borderId="7" xfId="1" applyNumberFormat="1" applyFill="1" applyBorder="1" applyProtection="1">
      <protection locked="0"/>
    </xf>
    <xf numFmtId="3" fontId="0" fillId="4" borderId="0" xfId="0" applyNumberFormat="1" applyFill="1" applyBorder="1" applyProtection="1">
      <protection locked="0"/>
    </xf>
    <xf numFmtId="3" fontId="0" fillId="4" borderId="9" xfId="0" applyNumberFormat="1" applyFill="1" applyBorder="1" applyProtection="1">
      <protection locked="0"/>
    </xf>
    <xf numFmtId="0" fontId="18" fillId="2" borderId="0" xfId="0" applyFont="1" applyFill="1" applyProtection="1">
      <protection locked="0"/>
    </xf>
    <xf numFmtId="168" fontId="18" fillId="2" borderId="0" xfId="1" applyNumberFormat="1" applyFont="1" applyFill="1" applyProtection="1">
      <protection locked="0"/>
    </xf>
    <xf numFmtId="3" fontId="18" fillId="2" borderId="0" xfId="0" applyNumberFormat="1" applyFont="1" applyFill="1" applyProtection="1">
      <protection locked="0"/>
    </xf>
    <xf numFmtId="0" fontId="19" fillId="2" borderId="0" xfId="0" applyFont="1" applyFill="1" applyBorder="1" applyProtection="1">
      <protection locked="0"/>
    </xf>
    <xf numFmtId="0" fontId="21" fillId="2" borderId="0" xfId="0" applyFont="1" applyFill="1" applyBorder="1" applyProtection="1">
      <protection locked="0"/>
    </xf>
    <xf numFmtId="169" fontId="22" fillId="2" borderId="0" xfId="2" applyNumberFormat="1" applyFont="1" applyFill="1" applyBorder="1" applyProtection="1">
      <protection locked="0"/>
    </xf>
    <xf numFmtId="0" fontId="21" fillId="2" borderId="1" xfId="0" applyFont="1" applyFill="1" applyBorder="1" applyProtection="1">
      <protection locked="0"/>
    </xf>
    <xf numFmtId="0" fontId="20" fillId="2" borderId="0" xfId="0" applyFont="1" applyFill="1" applyBorder="1" applyProtection="1">
      <protection locked="0"/>
    </xf>
    <xf numFmtId="3" fontId="1" fillId="3" borderId="0" xfId="1" applyNumberFormat="1" applyFont="1" applyFill="1" applyBorder="1" applyProtection="1">
      <protection locked="0"/>
    </xf>
    <xf numFmtId="0" fontId="9" fillId="2" borderId="0" xfId="0" applyFont="1" applyFill="1" applyBorder="1" applyProtection="1">
      <protection locked="0"/>
    </xf>
    <xf numFmtId="0" fontId="0" fillId="2" borderId="0" xfId="0" applyFill="1"/>
    <xf numFmtId="0" fontId="18" fillId="2" borderId="0" xfId="0" applyFont="1" applyFill="1" applyProtection="1"/>
    <xf numFmtId="3" fontId="18" fillId="2" borderId="0" xfId="0" applyNumberFormat="1" applyFont="1" applyFill="1" applyProtection="1"/>
    <xf numFmtId="0" fontId="0" fillId="2" borderId="0" xfId="0" applyFill="1" applyProtection="1"/>
    <xf numFmtId="3" fontId="0" fillId="2" borderId="0" xfId="0" applyNumberFormat="1" applyFill="1" applyProtection="1"/>
    <xf numFmtId="3" fontId="3" fillId="2" borderId="0" xfId="0" applyNumberFormat="1" applyFont="1" applyFill="1" applyProtection="1"/>
    <xf numFmtId="0" fontId="3" fillId="2" borderId="0" xfId="0" applyFont="1" applyFill="1" applyAlignment="1" applyProtection="1">
      <alignment horizontal="center"/>
    </xf>
    <xf numFmtId="3" fontId="4" fillId="2" borderId="0" xfId="0" applyNumberFormat="1" applyFont="1" applyFill="1" applyAlignment="1" applyProtection="1">
      <alignment horizontal="left"/>
    </xf>
    <xf numFmtId="3" fontId="4" fillId="2" borderId="0" xfId="0" applyNumberFormat="1" applyFont="1" applyFill="1" applyProtection="1"/>
    <xf numFmtId="0" fontId="23" fillId="2" borderId="0" xfId="0" applyFont="1" applyFill="1" applyBorder="1" applyProtection="1">
      <protection locked="0"/>
    </xf>
    <xf numFmtId="170" fontId="0" fillId="2" borderId="0" xfId="1" applyNumberFormat="1" applyFont="1" applyFill="1" applyBorder="1"/>
    <xf numFmtId="168" fontId="10" fillId="3" borderId="10" xfId="1" applyNumberFormat="1" applyFont="1" applyFill="1" applyBorder="1"/>
    <xf numFmtId="168" fontId="7" fillId="4" borderId="0" xfId="0" applyNumberFormat="1" applyFont="1" applyFill="1" applyBorder="1" applyProtection="1">
      <protection locked="0"/>
    </xf>
    <xf numFmtId="0" fontId="10" fillId="5" borderId="5" xfId="0" applyFont="1" applyFill="1" applyBorder="1" applyAlignment="1" applyProtection="1">
      <alignment horizontal="left"/>
      <protection locked="0"/>
    </xf>
    <xf numFmtId="168" fontId="3" fillId="2" borderId="0" xfId="1" applyNumberFormat="1" applyFont="1" applyFill="1" applyBorder="1" applyAlignment="1" applyProtection="1">
      <alignment horizontal="center"/>
      <protection locked="0"/>
    </xf>
    <xf numFmtId="0" fontId="0" fillId="2" borderId="0" xfId="0" applyFill="1" applyBorder="1"/>
    <xf numFmtId="168" fontId="1" fillId="2" borderId="0" xfId="1" applyNumberFormat="1" applyFill="1" applyBorder="1"/>
    <xf numFmtId="168" fontId="3" fillId="2" borderId="0" xfId="1" applyNumberFormat="1" applyFont="1" applyFill="1" applyBorder="1"/>
    <xf numFmtId="3" fontId="0" fillId="2" borderId="0" xfId="0" applyNumberFormat="1" applyFill="1" applyBorder="1"/>
    <xf numFmtId="169" fontId="1" fillId="2" borderId="0" xfId="2" applyNumberFormat="1" applyFill="1" applyBorder="1"/>
    <xf numFmtId="0" fontId="3" fillId="2" borderId="0" xfId="0" applyFont="1" applyFill="1" applyBorder="1"/>
    <xf numFmtId="0" fontId="5" fillId="2" borderId="0" xfId="0" applyFont="1" applyFill="1" applyBorder="1"/>
    <xf numFmtId="0" fontId="4" fillId="2" borderId="0" xfId="0" applyFont="1" applyFill="1" applyBorder="1"/>
    <xf numFmtId="170" fontId="0" fillId="4" borderId="0" xfId="1" applyNumberFormat="1" applyFont="1" applyFill="1" applyBorder="1"/>
    <xf numFmtId="170" fontId="3" fillId="3" borderId="0" xfId="1" applyNumberFormat="1" applyFont="1" applyFill="1" applyBorder="1"/>
    <xf numFmtId="3" fontId="3" fillId="2" borderId="0" xfId="0" applyNumberFormat="1" applyFont="1" applyFill="1" applyBorder="1"/>
    <xf numFmtId="169" fontId="3" fillId="2" borderId="0" xfId="2" applyNumberFormat="1" applyFont="1" applyFill="1" applyBorder="1"/>
    <xf numFmtId="170" fontId="3" fillId="2" borderId="0" xfId="1" applyNumberFormat="1" applyFont="1" applyFill="1" applyBorder="1"/>
    <xf numFmtId="0" fontId="0" fillId="2" borderId="5" xfId="0" applyFill="1" applyBorder="1" applyAlignment="1">
      <alignment horizontal="center"/>
    </xf>
    <xf numFmtId="0" fontId="0" fillId="2" borderId="1" xfId="0" applyFill="1" applyBorder="1"/>
    <xf numFmtId="0" fontId="3" fillId="2" borderId="0" xfId="0" applyFont="1" applyFill="1" applyBorder="1" applyAlignment="1">
      <alignment horizontal="right"/>
    </xf>
    <xf numFmtId="0" fontId="0" fillId="2" borderId="5" xfId="0" applyFill="1" applyBorder="1"/>
    <xf numFmtId="0" fontId="26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0" fillId="6" borderId="5" xfId="0" applyFill="1" applyBorder="1" applyAlignment="1">
      <alignment horizontal="center"/>
    </xf>
    <xf numFmtId="0" fontId="10" fillId="6" borderId="0" xfId="0" applyFont="1" applyFill="1" applyBorder="1" applyAlignment="1">
      <alignment horizontal="right"/>
    </xf>
    <xf numFmtId="0" fontId="27" fillId="6" borderId="0" xfId="0" applyFont="1" applyFill="1" applyBorder="1"/>
    <xf numFmtId="168" fontId="9" fillId="6" borderId="0" xfId="1" applyNumberFormat="1" applyFont="1" applyFill="1" applyBorder="1" applyAlignment="1">
      <alignment horizontal="center"/>
    </xf>
    <xf numFmtId="0" fontId="0" fillId="5" borderId="0" xfId="0" applyFill="1" applyProtection="1">
      <protection locked="0"/>
    </xf>
    <xf numFmtId="170" fontId="8" fillId="2" borderId="0" xfId="1" applyNumberFormat="1" applyFont="1" applyFill="1" applyBorder="1" applyAlignment="1">
      <alignment horizontal="center"/>
    </xf>
    <xf numFmtId="0" fontId="28" fillId="2" borderId="0" xfId="0" applyFont="1" applyFill="1" applyBorder="1"/>
    <xf numFmtId="0" fontId="20" fillId="2" borderId="0" xfId="0" applyFont="1" applyFill="1"/>
    <xf numFmtId="168" fontId="1" fillId="2" borderId="0" xfId="1" applyNumberFormat="1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168" fontId="3" fillId="2" borderId="0" xfId="1" applyNumberFormat="1" applyFont="1" applyFill="1" applyAlignment="1">
      <alignment horizontal="center"/>
    </xf>
    <xf numFmtId="170" fontId="0" fillId="2" borderId="0" xfId="1" applyNumberFormat="1" applyFont="1" applyFill="1"/>
    <xf numFmtId="9" fontId="0" fillId="2" borderId="0" xfId="3" applyFont="1" applyFill="1"/>
    <xf numFmtId="170" fontId="4" fillId="2" borderId="0" xfId="1" applyNumberFormat="1" applyFont="1" applyFill="1"/>
    <xf numFmtId="0" fontId="4" fillId="2" borderId="0" xfId="0" applyFont="1" applyFill="1" applyProtection="1">
      <protection locked="0"/>
    </xf>
    <xf numFmtId="170" fontId="4" fillId="2" borderId="0" xfId="1" applyNumberFormat="1" applyFont="1" applyFill="1" applyAlignment="1">
      <alignment horizontal="left"/>
    </xf>
    <xf numFmtId="0" fontId="8" fillId="2" borderId="0" xfId="0" applyFont="1" applyFill="1" applyBorder="1" applyAlignment="1" applyProtection="1">
      <alignment horizontal="right"/>
      <protection locked="0"/>
    </xf>
    <xf numFmtId="0" fontId="9" fillId="2" borderId="0" xfId="0" applyFont="1" applyFill="1" applyBorder="1" applyAlignment="1" applyProtection="1">
      <alignment horizontal="center"/>
      <protection locked="0"/>
    </xf>
    <xf numFmtId="9" fontId="0" fillId="4" borderId="0" xfId="3" applyFont="1" applyFill="1" applyBorder="1"/>
    <xf numFmtId="0" fontId="29" fillId="2" borderId="0" xfId="0" applyFont="1" applyFill="1" applyBorder="1"/>
    <xf numFmtId="0" fontId="29" fillId="2" borderId="0" xfId="0" applyFont="1" applyFill="1" applyBorder="1" applyProtection="1">
      <protection locked="0"/>
    </xf>
    <xf numFmtId="3" fontId="4" fillId="2" borderId="0" xfId="0" applyNumberFormat="1" applyFont="1" applyFill="1" applyBorder="1"/>
    <xf numFmtId="3" fontId="4" fillId="2" borderId="0" xfId="0" applyNumberFormat="1" applyFont="1" applyFill="1" applyBorder="1" applyProtection="1">
      <protection locked="0"/>
    </xf>
    <xf numFmtId="0" fontId="11" fillId="5" borderId="0" xfId="0" applyFont="1" applyFill="1" applyBorder="1" applyAlignment="1" applyProtection="1">
      <alignment horizontal="left"/>
      <protection locked="0"/>
    </xf>
    <xf numFmtId="10" fontId="0" fillId="0" borderId="0" xfId="3" applyNumberFormat="1" applyFont="1" applyFill="1" applyBorder="1" applyProtection="1">
      <protection locked="0"/>
    </xf>
    <xf numFmtId="168" fontId="27" fillId="2" borderId="0" xfId="1" applyNumberFormat="1" applyFont="1" applyFill="1" applyBorder="1"/>
    <xf numFmtId="170" fontId="27" fillId="2" borderId="0" xfId="1" applyNumberFormat="1" applyFont="1" applyFill="1" applyBorder="1"/>
    <xf numFmtId="170" fontId="9" fillId="2" borderId="0" xfId="1" applyNumberFormat="1" applyFont="1" applyFill="1" applyBorder="1" applyAlignment="1">
      <alignment horizontal="center"/>
    </xf>
    <xf numFmtId="0" fontId="27" fillId="2" borderId="0" xfId="0" applyFont="1" applyFill="1" applyBorder="1" applyProtection="1">
      <protection locked="0"/>
    </xf>
    <xf numFmtId="168" fontId="27" fillId="2" borderId="0" xfId="1" applyNumberFormat="1" applyFont="1" applyFill="1" applyProtection="1">
      <protection locked="0"/>
    </xf>
    <xf numFmtId="168" fontId="27" fillId="2" borderId="0" xfId="1" applyNumberFormat="1" applyFont="1" applyFill="1" applyBorder="1" applyProtection="1">
      <protection locked="0"/>
    </xf>
    <xf numFmtId="173" fontId="3" fillId="0" borderId="0" xfId="1" applyNumberFormat="1" applyFont="1" applyFill="1" applyBorder="1" applyProtection="1">
      <protection locked="0"/>
    </xf>
    <xf numFmtId="0" fontId="28" fillId="2" borderId="0" xfId="0" applyFont="1" applyFill="1" applyBorder="1" applyProtection="1">
      <protection locked="0"/>
    </xf>
    <xf numFmtId="0" fontId="4" fillId="0" borderId="0" xfId="0" applyFont="1" applyFill="1" applyBorder="1"/>
    <xf numFmtId="170" fontId="3" fillId="4" borderId="9" xfId="1" applyNumberFormat="1" applyFont="1" applyFill="1" applyBorder="1"/>
    <xf numFmtId="3" fontId="3" fillId="3" borderId="0" xfId="0" applyNumberFormat="1" applyFont="1" applyFill="1" applyBorder="1" applyProtection="1"/>
    <xf numFmtId="3" fontId="1" fillId="3" borderId="0" xfId="1" applyNumberFormat="1" applyFont="1" applyFill="1" applyBorder="1" applyProtection="1"/>
    <xf numFmtId="3" fontId="3" fillId="3" borderId="0" xfId="1" applyNumberFormat="1" applyFont="1" applyFill="1" applyBorder="1" applyProtection="1"/>
    <xf numFmtId="168" fontId="3" fillId="3" borderId="0" xfId="1" applyNumberFormat="1" applyFont="1" applyFill="1" applyBorder="1" applyProtection="1"/>
    <xf numFmtId="3" fontId="10" fillId="3" borderId="11" xfId="1" applyNumberFormat="1" applyFont="1" applyFill="1" applyBorder="1" applyProtection="1"/>
    <xf numFmtId="3" fontId="10" fillId="3" borderId="12" xfId="1" applyNumberFormat="1" applyFont="1" applyFill="1" applyBorder="1" applyProtection="1"/>
    <xf numFmtId="3" fontId="7" fillId="2" borderId="0" xfId="0" applyNumberFormat="1" applyFont="1" applyFill="1" applyProtection="1"/>
    <xf numFmtId="0" fontId="31" fillId="2" borderId="0" xfId="0" applyFont="1" applyFill="1"/>
    <xf numFmtId="0" fontId="32" fillId="2" borderId="0" xfId="0" applyFont="1" applyFill="1" applyAlignment="1">
      <alignment horizontal="right"/>
    </xf>
    <xf numFmtId="1" fontId="31" fillId="2" borderId="0" xfId="0" applyNumberFormat="1" applyFont="1" applyFill="1"/>
    <xf numFmtId="0" fontId="32" fillId="2" borderId="0" xfId="0" applyFont="1" applyFill="1"/>
    <xf numFmtId="0" fontId="9" fillId="2" borderId="0" xfId="0" applyFont="1" applyFill="1" applyAlignment="1" applyProtection="1">
      <alignment horizontal="center" wrapText="1"/>
      <protection locked="0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22" fmlaLink="$O$27" fmlaRange="$N$9:$P$26" noThreeD="1" sel="1" val="0"/>
</file>

<file path=xl/ctrlProps/ctrlProp2.xml><?xml version="1.0" encoding="utf-8"?>
<formControlPr xmlns="http://schemas.microsoft.com/office/spreadsheetml/2009/9/main" objectType="Drop" dropStyle="combo" dx="22" fmlaLink="$O$79" fmlaRange="$N$61:$P$78" noThreeD="1" sel="10" val="6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129540</xdr:rowOff>
        </xdr:from>
        <xdr:to>
          <xdr:col>1</xdr:col>
          <xdr:colOff>3409950</xdr:colOff>
          <xdr:row>16</xdr:row>
          <xdr:rowOff>19050</xdr:rowOff>
        </xdr:to>
        <xdr:sp macro="" textlink="">
          <xdr:nvSpPr>
            <xdr:cNvPr id="2058" name="Drop Dow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3D62B72C-55A9-D394-80F9-850170F52E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63</xdr:row>
          <xdr:rowOff>129540</xdr:rowOff>
        </xdr:from>
        <xdr:to>
          <xdr:col>1</xdr:col>
          <xdr:colOff>3409950</xdr:colOff>
          <xdr:row>65</xdr:row>
          <xdr:rowOff>19050</xdr:rowOff>
        </xdr:to>
        <xdr:sp macro="" textlink="">
          <xdr:nvSpPr>
            <xdr:cNvPr id="2065" name="Drop Down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8A5D4DFE-28D4-7912-5545-3E473796A3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35568-304C-4E4C-A78E-3060DC042826}">
  <sheetPr codeName="Sheet1"/>
  <dimension ref="A1:Q125"/>
  <sheetViews>
    <sheetView tabSelected="1" zoomScaleNormal="100" workbookViewId="0">
      <selection activeCell="J45" sqref="J45"/>
    </sheetView>
  </sheetViews>
  <sheetFormatPr defaultColWidth="9.109375" defaultRowHeight="13.2" x14ac:dyDescent="0.25"/>
  <cols>
    <col min="1" max="1" width="3.5546875" style="2" customWidth="1"/>
    <col min="2" max="2" width="73.5546875" style="2" customWidth="1"/>
    <col min="3" max="3" width="9" style="2" customWidth="1"/>
    <col min="4" max="4" width="10.6640625" style="9" customWidth="1"/>
    <col min="5" max="5" width="8" style="9" bestFit="1" customWidth="1"/>
    <col min="6" max="6" width="11.6640625" style="51" customWidth="1"/>
    <col min="7" max="7" width="3.33203125" style="2" customWidth="1"/>
    <col min="8" max="8" width="19.44140625" style="2" customWidth="1"/>
    <col min="9" max="9" width="9.6640625" style="2" customWidth="1"/>
    <col min="10" max="10" width="55.33203125" style="2" customWidth="1"/>
    <col min="11" max="11" width="4" style="2" customWidth="1"/>
    <col min="12" max="12" width="3.109375" style="78" customWidth="1"/>
    <col min="13" max="13" width="2.33203125" style="78" customWidth="1"/>
    <col min="14" max="14" width="47.77734375" style="79" customWidth="1"/>
    <col min="15" max="16" width="9.109375" style="78" customWidth="1"/>
    <col min="17" max="17" width="9.109375" style="79"/>
    <col min="18" max="16384" width="9.109375" style="2"/>
  </cols>
  <sheetData>
    <row r="1" spans="1:17" s="65" customFormat="1" ht="17.399999999999999" x14ac:dyDescent="0.3">
      <c r="A1" s="1" t="s">
        <v>30</v>
      </c>
      <c r="D1" s="66"/>
      <c r="E1" s="66"/>
      <c r="F1" s="67"/>
      <c r="L1" s="76"/>
      <c r="M1" s="76"/>
      <c r="N1" s="77"/>
      <c r="O1" s="76"/>
      <c r="P1" s="76"/>
      <c r="Q1" s="77"/>
    </row>
    <row r="2" spans="1:17" ht="13.8" customHeight="1" x14ac:dyDescent="0.3">
      <c r="A2" s="1"/>
      <c r="F2" s="50"/>
    </row>
    <row r="3" spans="1:17" ht="13.8" customHeight="1" x14ac:dyDescent="0.3">
      <c r="A3" s="58" t="s">
        <v>100</v>
      </c>
      <c r="H3" s="7"/>
      <c r="I3" s="8" t="s">
        <v>25</v>
      </c>
    </row>
    <row r="4" spans="1:17" ht="13.8" customHeight="1" x14ac:dyDescent="0.25">
      <c r="A4" s="59"/>
      <c r="H4" s="10"/>
      <c r="I4" s="8" t="s">
        <v>20</v>
      </c>
    </row>
    <row r="5" spans="1:17" ht="13.8" customHeight="1" x14ac:dyDescent="0.25">
      <c r="D5" s="2"/>
      <c r="E5" s="2"/>
      <c r="F5" s="2"/>
      <c r="I5" s="8"/>
    </row>
    <row r="6" spans="1:17" ht="13.8" customHeight="1" x14ac:dyDescent="0.25">
      <c r="B6" s="156" t="s">
        <v>31</v>
      </c>
      <c r="C6" s="156"/>
      <c r="D6" s="156"/>
      <c r="E6" s="156"/>
      <c r="F6" s="156"/>
      <c r="G6" s="156"/>
      <c r="H6" s="156"/>
      <c r="I6" s="156"/>
      <c r="J6" s="156"/>
      <c r="K6" s="156"/>
    </row>
    <row r="7" spans="1:17" ht="13.8" customHeight="1" thickBot="1" x14ac:dyDescent="0.3">
      <c r="A7" s="11"/>
      <c r="B7" s="44"/>
    </row>
    <row r="8" spans="1:17" ht="13.8" customHeight="1" x14ac:dyDescent="0.25">
      <c r="A8" s="12"/>
      <c r="B8" s="13"/>
      <c r="C8" s="13"/>
      <c r="D8" s="14"/>
      <c r="E8" s="14"/>
      <c r="F8" s="52" t="s">
        <v>0</v>
      </c>
      <c r="G8" s="13"/>
      <c r="H8" s="13"/>
      <c r="I8" s="15"/>
      <c r="J8" s="13"/>
      <c r="K8" s="5"/>
      <c r="N8" s="80" t="s">
        <v>45</v>
      </c>
      <c r="O8" s="81" t="s">
        <v>18</v>
      </c>
      <c r="P8" s="81" t="s">
        <v>19</v>
      </c>
    </row>
    <row r="9" spans="1:17" ht="13.8" customHeight="1" x14ac:dyDescent="0.25">
      <c r="A9" s="16"/>
      <c r="B9" s="27" t="s">
        <v>63</v>
      </c>
      <c r="C9" s="3"/>
      <c r="D9" s="19"/>
      <c r="E9" s="19"/>
      <c r="F9" s="53"/>
      <c r="G9" s="3"/>
      <c r="H9" s="3"/>
      <c r="I9" s="48"/>
      <c r="J9" s="3"/>
      <c r="K9" s="4"/>
      <c r="N9" s="82" t="s">
        <v>46</v>
      </c>
      <c r="O9" s="83">
        <v>79293</v>
      </c>
      <c r="P9" s="83">
        <v>13480</v>
      </c>
    </row>
    <row r="10" spans="1:17" ht="13.8" customHeight="1" x14ac:dyDescent="0.3">
      <c r="A10" s="16"/>
      <c r="B10" s="17" t="s">
        <v>61</v>
      </c>
      <c r="C10" s="74" t="s">
        <v>44</v>
      </c>
      <c r="D10" s="3"/>
      <c r="E10" s="3"/>
      <c r="F10" s="33"/>
      <c r="G10" s="20"/>
      <c r="H10" s="72"/>
      <c r="I10" s="22"/>
      <c r="J10" s="23"/>
      <c r="K10" s="24"/>
      <c r="N10" s="82" t="s">
        <v>82</v>
      </c>
      <c r="O10" s="83">
        <v>67399</v>
      </c>
      <c r="P10" s="83">
        <v>12132</v>
      </c>
    </row>
    <row r="11" spans="1:17" ht="13.8" customHeight="1" x14ac:dyDescent="0.3">
      <c r="A11" s="16"/>
      <c r="B11" s="17"/>
      <c r="C11" s="74"/>
      <c r="D11" s="3"/>
      <c r="E11" s="3"/>
      <c r="F11" s="33"/>
      <c r="G11" s="20"/>
      <c r="H11" s="72"/>
      <c r="I11" s="22"/>
      <c r="J11" s="23"/>
      <c r="K11" s="24"/>
      <c r="N11" s="82" t="s">
        <v>83</v>
      </c>
      <c r="O11" s="83">
        <v>71364</v>
      </c>
      <c r="P11" s="83">
        <v>12132</v>
      </c>
    </row>
    <row r="12" spans="1:17" ht="13.8" customHeight="1" x14ac:dyDescent="0.25">
      <c r="A12" s="16"/>
      <c r="B12" s="38" t="s">
        <v>43</v>
      </c>
      <c r="C12" s="74"/>
      <c r="D12" s="141">
        <v>45474</v>
      </c>
      <c r="E12" s="89" t="s">
        <v>28</v>
      </c>
      <c r="F12" s="141">
        <v>45838</v>
      </c>
      <c r="G12" s="20"/>
      <c r="H12" s="84"/>
      <c r="I12" s="22"/>
      <c r="J12" s="23"/>
      <c r="K12" s="24"/>
      <c r="N12" s="82" t="s">
        <v>84</v>
      </c>
      <c r="O12" s="83">
        <v>75328</v>
      </c>
      <c r="P12" s="83">
        <v>12132</v>
      </c>
    </row>
    <row r="13" spans="1:17" ht="13.8" customHeight="1" x14ac:dyDescent="0.3">
      <c r="A13" s="16"/>
      <c r="B13" s="17"/>
      <c r="C13" s="3"/>
      <c r="D13" s="3"/>
      <c r="E13" s="3"/>
      <c r="F13" s="33"/>
      <c r="G13" s="20"/>
      <c r="H13" s="84"/>
      <c r="I13" s="22"/>
      <c r="J13" s="23"/>
      <c r="K13" s="24"/>
      <c r="N13" s="82" t="s">
        <v>85</v>
      </c>
      <c r="O13" s="83">
        <v>75328</v>
      </c>
      <c r="P13" s="83">
        <v>13480</v>
      </c>
    </row>
    <row r="14" spans="1:17" ht="13.8" customHeight="1" x14ac:dyDescent="0.25">
      <c r="A14" s="16"/>
      <c r="B14" s="34" t="s">
        <v>42</v>
      </c>
      <c r="C14" s="3"/>
      <c r="D14" s="3"/>
      <c r="E14" s="3"/>
      <c r="F14" s="33"/>
      <c r="G14" s="20"/>
      <c r="H14" s="34"/>
      <c r="I14" s="22"/>
      <c r="J14" s="23"/>
      <c r="K14" s="24"/>
      <c r="N14" s="82" t="s">
        <v>10</v>
      </c>
      <c r="O14" s="83">
        <v>67399</v>
      </c>
      <c r="P14" s="83">
        <v>12132</v>
      </c>
    </row>
    <row r="15" spans="1:17" ht="13.8" customHeight="1" x14ac:dyDescent="0.25">
      <c r="A15" s="16"/>
      <c r="B15" s="27"/>
      <c r="C15" s="61"/>
      <c r="D15" s="3"/>
      <c r="E15" s="3"/>
      <c r="F15" s="33"/>
      <c r="G15" s="20"/>
      <c r="H15" s="60"/>
      <c r="I15" s="22"/>
      <c r="J15" s="23"/>
      <c r="K15" s="24"/>
      <c r="N15" s="82" t="s">
        <v>11</v>
      </c>
      <c r="O15" s="83">
        <v>71364</v>
      </c>
      <c r="P15" s="83">
        <v>12132</v>
      </c>
    </row>
    <row r="16" spans="1:17" ht="13.8" customHeight="1" x14ac:dyDescent="0.25">
      <c r="A16" s="16"/>
      <c r="B16" s="3"/>
      <c r="C16" s="25" t="s">
        <v>0</v>
      </c>
      <c r="D16" s="3"/>
      <c r="E16" s="3"/>
      <c r="F16" s="3"/>
      <c r="G16" s="3"/>
      <c r="H16" s="23"/>
      <c r="I16" s="23"/>
      <c r="J16" s="23"/>
      <c r="K16" s="24"/>
      <c r="N16" s="82" t="s">
        <v>80</v>
      </c>
      <c r="O16" s="83">
        <v>75328</v>
      </c>
      <c r="P16" s="83">
        <v>12132</v>
      </c>
    </row>
    <row r="17" spans="1:17" ht="13.8" customHeight="1" x14ac:dyDescent="0.25">
      <c r="A17" s="16"/>
      <c r="B17" s="3"/>
      <c r="C17" s="25"/>
      <c r="D17" s="18" t="s">
        <v>5</v>
      </c>
      <c r="E17" s="19"/>
      <c r="F17" s="54" t="s">
        <v>5</v>
      </c>
      <c r="G17" s="3"/>
      <c r="H17" s="21" t="s">
        <v>6</v>
      </c>
      <c r="I17" s="23"/>
      <c r="J17" s="23"/>
      <c r="K17" s="24"/>
      <c r="N17" s="82" t="s">
        <v>79</v>
      </c>
      <c r="O17" s="83">
        <v>75328</v>
      </c>
      <c r="P17" s="83">
        <v>13480</v>
      </c>
    </row>
    <row r="18" spans="1:17" ht="13.8" customHeight="1" x14ac:dyDescent="0.3">
      <c r="A18" s="26"/>
      <c r="B18" s="49" t="s">
        <v>8</v>
      </c>
      <c r="C18" s="28" t="s">
        <v>0</v>
      </c>
      <c r="D18" s="3"/>
      <c r="E18" s="3"/>
      <c r="F18" s="3"/>
      <c r="G18" s="27"/>
      <c r="H18" s="23" t="s">
        <v>0</v>
      </c>
      <c r="I18" s="31"/>
      <c r="J18" s="23"/>
      <c r="K18" s="24"/>
      <c r="N18" s="82" t="s">
        <v>12</v>
      </c>
      <c r="O18" s="83">
        <v>51540.430500000002</v>
      </c>
      <c r="P18" s="83">
        <v>10109.853675</v>
      </c>
    </row>
    <row r="19" spans="1:17" ht="13.8" customHeight="1" x14ac:dyDescent="0.3">
      <c r="A19" s="26"/>
      <c r="B19" s="130" t="s">
        <v>64</v>
      </c>
      <c r="C19" s="32"/>
      <c r="D19" s="145">
        <f>INDEX(O9:O26,O27)</f>
        <v>79293</v>
      </c>
      <c r="E19" s="127" t="s">
        <v>2</v>
      </c>
      <c r="F19" s="3"/>
      <c r="G19" s="27"/>
      <c r="H19" s="32" t="s">
        <v>66</v>
      </c>
      <c r="I19" s="70"/>
      <c r="J19" s="69"/>
      <c r="K19" s="71"/>
      <c r="N19" s="82" t="s">
        <v>13</v>
      </c>
      <c r="O19" s="83">
        <v>59469.727500000001</v>
      </c>
      <c r="P19" s="83">
        <v>10109.853675</v>
      </c>
      <c r="Q19" s="79" t="s">
        <v>0</v>
      </c>
    </row>
    <row r="20" spans="1:17" ht="13.8" customHeight="1" x14ac:dyDescent="0.3">
      <c r="A20" s="26"/>
      <c r="B20" s="34" t="s">
        <v>27</v>
      </c>
      <c r="C20" s="32"/>
      <c r="D20" s="63">
        <v>0</v>
      </c>
      <c r="E20" s="127"/>
      <c r="F20" s="56"/>
      <c r="G20" s="27"/>
      <c r="H20" s="32" t="s">
        <v>47</v>
      </c>
      <c r="I20" s="70"/>
      <c r="J20" s="69"/>
      <c r="K20" s="71"/>
      <c r="N20" s="82" t="s">
        <v>65</v>
      </c>
      <c r="O20" s="83">
        <v>67399.0245</v>
      </c>
      <c r="P20" s="83">
        <v>11457.834165</v>
      </c>
      <c r="Q20" s="83" t="s">
        <v>0</v>
      </c>
    </row>
    <row r="21" spans="1:17" ht="13.8" customHeight="1" x14ac:dyDescent="0.3">
      <c r="A21" s="26"/>
      <c r="B21" s="34" t="s">
        <v>23</v>
      </c>
      <c r="C21" s="32"/>
      <c r="D21" s="64">
        <v>0</v>
      </c>
      <c r="E21" s="127" t="s">
        <v>1</v>
      </c>
      <c r="F21" s="145">
        <f>SUM(D19:D21)</f>
        <v>79293</v>
      </c>
      <c r="G21" s="27"/>
      <c r="H21" s="32" t="s">
        <v>0</v>
      </c>
      <c r="I21" s="70"/>
      <c r="J21" s="69"/>
      <c r="K21" s="71"/>
      <c r="N21" s="82" t="s">
        <v>14</v>
      </c>
      <c r="O21" s="83">
        <v>67399.0245</v>
      </c>
      <c r="P21" s="83">
        <v>12131.824410000003</v>
      </c>
      <c r="Q21" s="83"/>
    </row>
    <row r="22" spans="1:17" ht="13.8" customHeight="1" x14ac:dyDescent="0.25">
      <c r="A22" s="26"/>
      <c r="B22" s="68" t="s">
        <v>24</v>
      </c>
      <c r="C22" s="32"/>
      <c r="D22" s="33"/>
      <c r="E22" s="127"/>
      <c r="F22" s="3"/>
      <c r="G22" s="27"/>
      <c r="H22" s="142" t="s">
        <v>0</v>
      </c>
      <c r="I22" s="70"/>
      <c r="J22" s="69"/>
      <c r="K22" s="71"/>
      <c r="N22" s="82" t="s">
        <v>15</v>
      </c>
      <c r="O22" s="83">
        <v>71363.67300000001</v>
      </c>
      <c r="P22" s="83">
        <v>12131.824410000003</v>
      </c>
      <c r="Q22" s="83"/>
    </row>
    <row r="23" spans="1:17" ht="13.8" customHeight="1" x14ac:dyDescent="0.25">
      <c r="A23" s="26"/>
      <c r="B23" s="68"/>
      <c r="C23" s="32"/>
      <c r="E23" s="127"/>
      <c r="F23" s="35"/>
      <c r="G23" s="27"/>
      <c r="H23" s="142"/>
      <c r="I23" s="70"/>
      <c r="J23" s="69"/>
      <c r="K23" s="71"/>
      <c r="N23" s="82" t="s">
        <v>81</v>
      </c>
      <c r="O23" s="83">
        <v>75328.321499999991</v>
      </c>
      <c r="P23" s="83">
        <v>12131.824410000003</v>
      </c>
      <c r="Q23" s="83"/>
    </row>
    <row r="24" spans="1:17" ht="13.8" customHeight="1" x14ac:dyDescent="0.3">
      <c r="A24" s="26"/>
      <c r="B24" s="49" t="s">
        <v>9</v>
      </c>
      <c r="C24" s="32"/>
      <c r="D24" s="33"/>
      <c r="E24" s="127"/>
      <c r="F24" s="35"/>
      <c r="G24" s="27"/>
      <c r="H24" s="142"/>
      <c r="I24" s="70"/>
      <c r="J24" s="69"/>
      <c r="K24" s="71"/>
      <c r="N24" s="82" t="s">
        <v>86</v>
      </c>
      <c r="O24" s="83">
        <v>75328.321499999991</v>
      </c>
      <c r="P24" s="83">
        <v>13479.804900000001</v>
      </c>
      <c r="Q24" s="83"/>
    </row>
    <row r="25" spans="1:17" ht="13.8" customHeight="1" x14ac:dyDescent="0.3">
      <c r="A25" s="26"/>
      <c r="B25" s="129" t="s">
        <v>96</v>
      </c>
      <c r="C25" s="90"/>
      <c r="D25" s="90"/>
      <c r="E25" s="135"/>
      <c r="F25" s="92" t="s">
        <v>0</v>
      </c>
      <c r="G25" s="93"/>
      <c r="H25" s="124"/>
      <c r="I25" s="94"/>
      <c r="J25" s="69"/>
      <c r="K25" s="71"/>
      <c r="N25" s="82" t="s">
        <v>16</v>
      </c>
      <c r="O25" s="83">
        <v>11893.9455</v>
      </c>
      <c r="P25" s="83">
        <v>1368</v>
      </c>
      <c r="Q25" s="83"/>
    </row>
    <row r="26" spans="1:17" ht="13.8" customHeight="1" x14ac:dyDescent="0.25">
      <c r="A26" s="26"/>
      <c r="B26" s="96" t="s">
        <v>97</v>
      </c>
      <c r="C26" s="90"/>
      <c r="D26" s="98">
        <f>F21*0.4</f>
        <v>31717.200000000001</v>
      </c>
      <c r="E26" s="135"/>
      <c r="F26" s="91"/>
      <c r="G26" s="90"/>
      <c r="H26" s="97" t="s">
        <v>95</v>
      </c>
      <c r="I26" s="94"/>
      <c r="J26" s="69"/>
      <c r="K26" s="71"/>
      <c r="N26" s="82" t="s">
        <v>17</v>
      </c>
      <c r="O26" s="83">
        <v>9911.6212500000001</v>
      </c>
      <c r="P26" s="83">
        <v>1140</v>
      </c>
      <c r="Q26" s="83"/>
    </row>
    <row r="27" spans="1:17" ht="13.8" customHeight="1" x14ac:dyDescent="0.25">
      <c r="A27" s="26"/>
      <c r="B27" s="95"/>
      <c r="C27" s="134"/>
      <c r="D27" s="135"/>
      <c r="E27" s="127" t="s">
        <v>3</v>
      </c>
      <c r="F27" s="99">
        <f>-D26</f>
        <v>-31717.200000000001</v>
      </c>
      <c r="G27" s="100"/>
      <c r="H27" s="131" t="s">
        <v>105</v>
      </c>
      <c r="I27" s="101"/>
      <c r="J27" s="69"/>
      <c r="K27" s="71"/>
      <c r="N27" s="83" t="s">
        <v>0</v>
      </c>
      <c r="O27" s="78">
        <v>1</v>
      </c>
      <c r="P27" s="151">
        <v>9</v>
      </c>
      <c r="Q27" s="83"/>
    </row>
    <row r="28" spans="1:17" ht="13.8" customHeight="1" x14ac:dyDescent="0.25">
      <c r="A28" s="26"/>
      <c r="B28" s="95"/>
      <c r="C28" s="95"/>
      <c r="D28" s="90"/>
      <c r="E28" s="136"/>
      <c r="F28" s="102"/>
      <c r="G28" s="100"/>
      <c r="H28" s="131"/>
      <c r="I28" s="101"/>
      <c r="J28" s="69"/>
      <c r="K28" s="71"/>
      <c r="Q28" s="83"/>
    </row>
    <row r="29" spans="1:17" ht="13.8" customHeight="1" x14ac:dyDescent="0.25">
      <c r="A29" s="103" t="s">
        <v>0</v>
      </c>
      <c r="B29" s="96" t="s">
        <v>41</v>
      </c>
      <c r="C29" s="90"/>
      <c r="D29" s="90"/>
      <c r="E29" s="127" t="s">
        <v>4</v>
      </c>
      <c r="F29" s="144">
        <v>0</v>
      </c>
      <c r="G29" s="90"/>
      <c r="H29" s="97" t="s">
        <v>70</v>
      </c>
      <c r="I29" s="101"/>
      <c r="J29" s="90"/>
      <c r="K29" s="104"/>
      <c r="Q29" s="83"/>
    </row>
    <row r="30" spans="1:17" ht="13.8" customHeight="1" x14ac:dyDescent="0.25">
      <c r="A30" s="103"/>
      <c r="B30" s="95"/>
      <c r="C30" s="90"/>
      <c r="D30" s="90"/>
      <c r="E30" s="135"/>
      <c r="F30" s="92"/>
      <c r="G30" s="100"/>
      <c r="H30" s="97"/>
      <c r="I30" s="101"/>
      <c r="J30" s="90"/>
      <c r="K30" s="104"/>
      <c r="Q30" s="83"/>
    </row>
    <row r="31" spans="1:17" ht="13.8" customHeight="1" x14ac:dyDescent="0.25">
      <c r="A31" s="103" t="s">
        <v>0</v>
      </c>
      <c r="B31" s="105" t="s">
        <v>50</v>
      </c>
      <c r="C31" s="90"/>
      <c r="D31" s="90"/>
      <c r="E31" s="135"/>
      <c r="F31" s="99">
        <f>+F21+F27+F29</f>
        <v>47575.8</v>
      </c>
      <c r="G31" s="90"/>
      <c r="H31" s="115" t="s">
        <v>32</v>
      </c>
      <c r="I31" s="90"/>
      <c r="J31" s="90"/>
      <c r="K31" s="104"/>
      <c r="O31" s="153"/>
      <c r="P31" s="153"/>
      <c r="Q31" s="83"/>
    </row>
    <row r="32" spans="1:17" s="75" customFormat="1" ht="13.8" customHeight="1" x14ac:dyDescent="0.25">
      <c r="A32" s="106"/>
      <c r="B32" s="90"/>
      <c r="C32" s="90"/>
      <c r="D32" s="90"/>
      <c r="E32" s="135"/>
      <c r="F32" s="91"/>
      <c r="G32" s="90"/>
      <c r="H32" s="97"/>
      <c r="I32" s="90"/>
      <c r="J32" s="90"/>
      <c r="K32" s="104"/>
      <c r="N32" s="79"/>
      <c r="O32" s="154"/>
      <c r="P32" s="154"/>
    </row>
    <row r="33" spans="1:17" s="75" customFormat="1" ht="13.8" customHeight="1" x14ac:dyDescent="0.25">
      <c r="A33" s="106"/>
      <c r="B33" s="107" t="s">
        <v>104</v>
      </c>
      <c r="C33" s="90"/>
      <c r="D33" s="128">
        <v>0</v>
      </c>
      <c r="E33" s="137" t="s">
        <v>35</v>
      </c>
      <c r="F33" s="99">
        <f>IF(D33&gt;0,(-D33*F31),-IF(F31&gt;190000,51638+0.45*(F31-190000),IF(F31&gt;135000,31288+0.37*(F31-135000),IF(F31&gt;45000,4288+0.3*(F31-45000),IF(F31&gt;18200,0.19*(F31-18200),0)))))-F31*0.02</f>
        <v>-6012.2560000000012</v>
      </c>
      <c r="G33" s="90"/>
      <c r="H33" s="143" t="s">
        <v>94</v>
      </c>
      <c r="I33" s="90"/>
      <c r="J33" s="90"/>
      <c r="K33" s="104"/>
      <c r="N33" s="79"/>
      <c r="O33" s="154"/>
      <c r="P33" s="155"/>
    </row>
    <row r="34" spans="1:17" s="75" customFormat="1" ht="13.8" customHeight="1" x14ac:dyDescent="0.25">
      <c r="A34" s="106"/>
      <c r="B34" s="108" t="s">
        <v>92</v>
      </c>
      <c r="C34" s="90"/>
      <c r="D34" s="90"/>
      <c r="E34" s="136" t="s">
        <v>0</v>
      </c>
      <c r="F34" s="99">
        <f>IF(F31&lt;37500,700,IF(F31&lt; 45000,700-(F31-37500)*0.05,IF(F31&lt;66667,325-(F31-45000)*0.015)))</f>
        <v>286.36299999999994</v>
      </c>
      <c r="G34" s="90"/>
      <c r="H34" s="97" t="s">
        <v>93</v>
      </c>
      <c r="I34" s="90"/>
      <c r="J34" s="90"/>
      <c r="K34" s="104"/>
      <c r="N34" s="79"/>
      <c r="O34" s="154"/>
    </row>
    <row r="35" spans="1:17" s="75" customFormat="1" ht="13.8" customHeight="1" x14ac:dyDescent="0.25">
      <c r="A35" s="106"/>
      <c r="B35" s="108"/>
      <c r="C35" s="90"/>
      <c r="D35" s="90"/>
      <c r="E35" s="136"/>
      <c r="F35" s="90"/>
      <c r="G35" s="90"/>
      <c r="H35" s="90"/>
      <c r="I35" s="90"/>
      <c r="J35" s="90"/>
      <c r="K35" s="104"/>
      <c r="N35" s="79"/>
      <c r="O35" s="155"/>
      <c r="P35" s="154"/>
    </row>
    <row r="36" spans="1:17" s="75" customFormat="1" ht="13.8" customHeight="1" x14ac:dyDescent="0.25">
      <c r="A36" s="106"/>
      <c r="B36" s="90"/>
      <c r="C36" s="90"/>
      <c r="D36" s="90"/>
      <c r="E36" s="135"/>
      <c r="F36" s="91"/>
      <c r="G36" s="90"/>
      <c r="H36" s="97"/>
      <c r="I36" s="90"/>
      <c r="J36" s="90"/>
      <c r="K36" s="104"/>
      <c r="N36" s="79"/>
      <c r="O36" s="154"/>
      <c r="P36" s="154"/>
    </row>
    <row r="37" spans="1:17" s="75" customFormat="1" ht="13.8" customHeight="1" x14ac:dyDescent="0.25">
      <c r="A37" s="109" t="s">
        <v>0</v>
      </c>
      <c r="B37" s="110" t="s">
        <v>33</v>
      </c>
      <c r="C37" s="111"/>
      <c r="D37" s="111"/>
      <c r="E37" s="112" t="s">
        <v>38</v>
      </c>
      <c r="F37" s="86">
        <f>SUM(F31:F36)</f>
        <v>41849.906999999999</v>
      </c>
      <c r="G37" s="90"/>
      <c r="H37" s="97" t="s">
        <v>34</v>
      </c>
      <c r="I37" s="90"/>
      <c r="J37" s="90"/>
      <c r="K37" s="104"/>
      <c r="N37" s="152"/>
      <c r="O37" s="154"/>
      <c r="P37" s="154"/>
    </row>
    <row r="38" spans="1:17" s="75" customFormat="1" ht="13.8" customHeight="1" x14ac:dyDescent="0.25">
      <c r="A38" s="26"/>
      <c r="B38" s="95"/>
      <c r="C38" s="95"/>
      <c r="D38" s="90"/>
      <c r="E38" s="136"/>
      <c r="F38" s="102"/>
      <c r="G38" s="100"/>
      <c r="H38" s="131"/>
      <c r="I38" s="101"/>
      <c r="J38" s="69"/>
      <c r="K38" s="71"/>
    </row>
    <row r="39" spans="1:17" s="75" customFormat="1" ht="13.8" customHeight="1" x14ac:dyDescent="0.3">
      <c r="A39" s="26"/>
      <c r="B39" s="49" t="s">
        <v>21</v>
      </c>
      <c r="C39" s="3"/>
      <c r="D39" s="3"/>
      <c r="E39" s="138"/>
      <c r="F39" s="3"/>
      <c r="G39" s="27"/>
      <c r="H39" s="32" t="s">
        <v>0</v>
      </c>
      <c r="I39" s="69"/>
      <c r="J39" s="69"/>
      <c r="K39" s="71"/>
    </row>
    <row r="40" spans="1:17" s="75" customFormat="1" ht="13.8" customHeight="1" x14ac:dyDescent="0.25">
      <c r="A40" s="26"/>
      <c r="B40" s="34" t="s">
        <v>29</v>
      </c>
      <c r="C40" s="3"/>
      <c r="D40" s="146">
        <f>INDEX($P$9:$P$26,$O$27)</f>
        <v>13480</v>
      </c>
      <c r="E40" s="139"/>
      <c r="F40" s="3"/>
      <c r="G40" s="27"/>
      <c r="H40" s="32" t="s">
        <v>68</v>
      </c>
      <c r="I40" s="69"/>
      <c r="J40" s="69"/>
      <c r="K40" s="71"/>
    </row>
    <row r="41" spans="1:17" ht="13.8" customHeight="1" x14ac:dyDescent="0.3">
      <c r="A41" s="26"/>
      <c r="B41" s="34" t="s">
        <v>26</v>
      </c>
      <c r="C41" s="3"/>
      <c r="D41" s="64">
        <v>0</v>
      </c>
      <c r="E41" s="127" t="s">
        <v>39</v>
      </c>
      <c r="F41" s="147">
        <f>SUM(D40:D41)</f>
        <v>13480</v>
      </c>
      <c r="G41" s="3"/>
      <c r="H41" s="32" t="s">
        <v>88</v>
      </c>
      <c r="I41" s="70"/>
      <c r="J41" s="69"/>
      <c r="K41" s="71"/>
      <c r="Q41" s="83"/>
    </row>
    <row r="42" spans="1:17" ht="13.8" customHeight="1" x14ac:dyDescent="0.25">
      <c r="A42" s="26"/>
      <c r="B42" s="3"/>
      <c r="C42" s="3"/>
      <c r="D42" s="19"/>
      <c r="E42" s="140"/>
      <c r="F42" s="55"/>
      <c r="G42" s="3"/>
      <c r="H42" s="32"/>
      <c r="I42" s="70"/>
      <c r="J42" s="69"/>
      <c r="K42" s="71"/>
      <c r="Q42" s="83"/>
    </row>
    <row r="43" spans="1:17" ht="13.8" customHeight="1" x14ac:dyDescent="0.3">
      <c r="A43" s="37"/>
      <c r="B43" s="49" t="s">
        <v>22</v>
      </c>
      <c r="C43" s="3"/>
      <c r="D43" s="3"/>
      <c r="E43" s="138"/>
      <c r="F43" s="3"/>
      <c r="G43" s="3"/>
      <c r="H43" s="32"/>
      <c r="I43" s="69"/>
      <c r="J43" s="69"/>
      <c r="K43" s="71"/>
      <c r="Q43" s="83"/>
    </row>
    <row r="44" spans="1:17" ht="13.8" customHeight="1" x14ac:dyDescent="0.25">
      <c r="A44" s="36"/>
      <c r="B44" s="39" t="s">
        <v>36</v>
      </c>
      <c r="C44" s="3"/>
      <c r="D44" s="19"/>
      <c r="E44" s="140"/>
      <c r="F44" s="56"/>
      <c r="G44" s="3"/>
      <c r="H44" s="132" t="s">
        <v>0</v>
      </c>
      <c r="I44" s="69"/>
      <c r="J44" s="69"/>
      <c r="K44" s="71"/>
      <c r="Q44" s="83"/>
    </row>
    <row r="45" spans="1:17" ht="13.8" customHeight="1" x14ac:dyDescent="0.25">
      <c r="A45" s="36"/>
      <c r="B45" s="27" t="s">
        <v>7</v>
      </c>
      <c r="C45" s="3"/>
      <c r="D45" s="73">
        <v>9309</v>
      </c>
      <c r="E45" s="140"/>
      <c r="F45" s="56"/>
      <c r="G45" s="3"/>
      <c r="H45" s="32" t="s">
        <v>48</v>
      </c>
      <c r="I45" s="69"/>
      <c r="J45" s="69"/>
      <c r="K45" s="71"/>
      <c r="Q45" s="83"/>
    </row>
    <row r="46" spans="1:17" ht="13.8" customHeight="1" x14ac:dyDescent="0.25">
      <c r="A46" s="16"/>
      <c r="B46" s="27" t="s">
        <v>71</v>
      </c>
      <c r="C46" s="3"/>
      <c r="D46" s="64">
        <f>246*10</f>
        <v>2460</v>
      </c>
      <c r="E46" s="127" t="s">
        <v>40</v>
      </c>
      <c r="F46" s="148">
        <f>SUM(D45:D46)</f>
        <v>11769</v>
      </c>
      <c r="G46" s="3"/>
      <c r="H46" s="32" t="s">
        <v>69</v>
      </c>
      <c r="I46" s="69"/>
      <c r="J46" s="69"/>
      <c r="K46" s="71"/>
      <c r="Q46" s="83"/>
    </row>
    <row r="47" spans="1:17" ht="13.8" customHeight="1" x14ac:dyDescent="0.25">
      <c r="A47" s="26"/>
      <c r="B47" s="27"/>
      <c r="C47" s="6" t="s">
        <v>0</v>
      </c>
      <c r="D47" s="19"/>
      <c r="E47" s="140"/>
      <c r="F47" s="56"/>
      <c r="G47" s="3"/>
      <c r="H47" s="32"/>
      <c r="I47" s="69"/>
      <c r="J47" s="69"/>
      <c r="K47" s="71"/>
      <c r="N47" s="78"/>
      <c r="Q47" s="83"/>
    </row>
    <row r="48" spans="1:17" ht="13.8" customHeight="1" x14ac:dyDescent="0.25">
      <c r="A48" s="26"/>
      <c r="B48" s="27" t="s">
        <v>37</v>
      </c>
      <c r="C48" s="3"/>
      <c r="D48" s="30" t="s">
        <v>0</v>
      </c>
      <c r="E48" s="127" t="s">
        <v>49</v>
      </c>
      <c r="F48" s="87">
        <v>0</v>
      </c>
      <c r="G48" s="3"/>
      <c r="H48" s="32" t="s">
        <v>90</v>
      </c>
      <c r="I48" s="69"/>
      <c r="J48" s="69"/>
      <c r="K48" s="71"/>
      <c r="N48" s="78"/>
      <c r="Q48" s="83"/>
    </row>
    <row r="49" spans="1:17" ht="13.8" customHeight="1" x14ac:dyDescent="0.25">
      <c r="A49" s="26"/>
      <c r="B49" s="27" t="s">
        <v>0</v>
      </c>
      <c r="C49" s="3"/>
      <c r="D49" s="29" t="s">
        <v>0</v>
      </c>
      <c r="E49" s="140"/>
      <c r="F49" s="56"/>
      <c r="G49" s="3"/>
      <c r="H49" s="32" t="s">
        <v>91</v>
      </c>
      <c r="I49" s="69"/>
      <c r="J49" s="69"/>
      <c r="K49" s="71"/>
      <c r="N49" s="78"/>
      <c r="Q49" s="83"/>
    </row>
    <row r="50" spans="1:17" ht="13.8" customHeight="1" x14ac:dyDescent="0.25">
      <c r="A50" s="26"/>
      <c r="B50" s="27"/>
      <c r="C50" s="3"/>
      <c r="D50" s="29"/>
      <c r="E50" s="140"/>
      <c r="F50" s="56"/>
      <c r="G50" s="3"/>
      <c r="H50" s="32"/>
      <c r="I50" s="69"/>
      <c r="J50" s="69"/>
      <c r="K50" s="71"/>
      <c r="N50" s="78"/>
      <c r="Q50" s="83"/>
    </row>
    <row r="51" spans="1:17" ht="13.8" customHeight="1" x14ac:dyDescent="0.25">
      <c r="A51" s="26"/>
      <c r="B51" s="27" t="s">
        <v>99</v>
      </c>
      <c r="C51" s="3"/>
      <c r="D51" s="29"/>
      <c r="E51" s="127" t="s">
        <v>73</v>
      </c>
      <c r="F51" s="87">
        <v>0</v>
      </c>
      <c r="G51" s="3"/>
      <c r="H51" s="32" t="s">
        <v>72</v>
      </c>
      <c r="I51" s="69"/>
      <c r="J51" s="69"/>
      <c r="K51" s="71"/>
      <c r="N51" s="78"/>
      <c r="Q51" s="83"/>
    </row>
    <row r="52" spans="1:17" ht="13.8" customHeight="1" x14ac:dyDescent="0.25">
      <c r="A52" s="26"/>
      <c r="B52" s="27"/>
      <c r="C52" s="3"/>
      <c r="D52" s="29"/>
      <c r="E52" s="19"/>
      <c r="F52" s="56"/>
      <c r="G52" s="3"/>
      <c r="H52" s="32"/>
      <c r="I52" s="69"/>
      <c r="J52" s="69"/>
      <c r="K52" s="71"/>
      <c r="N52" s="78"/>
      <c r="Q52" s="83"/>
    </row>
    <row r="53" spans="1:17" ht="13.8" customHeight="1" x14ac:dyDescent="0.3">
      <c r="A53" s="88" t="s">
        <v>0</v>
      </c>
      <c r="B53" s="133" t="s">
        <v>74</v>
      </c>
      <c r="C53" s="40"/>
      <c r="D53" s="41"/>
      <c r="E53" s="42" t="s">
        <v>0</v>
      </c>
      <c r="F53" s="149">
        <f>F21+F41+F46+F48+F51</f>
        <v>104542</v>
      </c>
      <c r="G53" s="3"/>
      <c r="H53" s="142"/>
      <c r="I53" s="23"/>
      <c r="J53" s="23"/>
      <c r="K53" s="24"/>
    </row>
    <row r="54" spans="1:17" ht="13.8" customHeight="1" thickBot="1" x14ac:dyDescent="0.3">
      <c r="A54" s="43"/>
      <c r="B54" s="44" t="s">
        <v>0</v>
      </c>
      <c r="C54" s="62"/>
      <c r="D54" s="45"/>
      <c r="E54" s="45"/>
      <c r="F54" s="57"/>
      <c r="G54" s="44"/>
      <c r="H54" s="44"/>
      <c r="I54" s="44"/>
      <c r="J54" s="44"/>
      <c r="K54" s="46"/>
      <c r="N54" s="78"/>
    </row>
    <row r="55" spans="1:17" ht="13.8" customHeight="1" x14ac:dyDescent="0.25">
      <c r="C55" s="13"/>
      <c r="D55" s="47"/>
      <c r="E55" s="47"/>
      <c r="F55" s="52" t="s">
        <v>0</v>
      </c>
      <c r="G55" s="47"/>
      <c r="H55" s="47"/>
      <c r="I55" s="47"/>
      <c r="N55" s="78"/>
    </row>
    <row r="56" spans="1:17" ht="13.8" customHeight="1" thickBot="1" x14ac:dyDescent="0.3">
      <c r="A56" s="11"/>
      <c r="B56" s="44"/>
      <c r="O56" s="83"/>
      <c r="P56" s="83"/>
    </row>
    <row r="57" spans="1:17" ht="13.8" customHeight="1" x14ac:dyDescent="0.25">
      <c r="A57" s="12"/>
      <c r="B57" s="13"/>
      <c r="C57" s="13"/>
      <c r="D57" s="14"/>
      <c r="E57" s="14"/>
      <c r="F57" s="52" t="s">
        <v>0</v>
      </c>
      <c r="G57" s="13"/>
      <c r="H57" s="13"/>
      <c r="I57" s="15"/>
      <c r="J57" s="13"/>
      <c r="K57" s="5"/>
      <c r="O57" s="83"/>
      <c r="P57" s="83"/>
    </row>
    <row r="58" spans="1:17" x14ac:dyDescent="0.25">
      <c r="A58" s="16"/>
      <c r="B58" s="27" t="s">
        <v>63</v>
      </c>
      <c r="C58" s="3"/>
      <c r="D58" s="19"/>
      <c r="E58" s="19"/>
      <c r="F58" s="53"/>
      <c r="G58" s="3"/>
      <c r="H58" s="3"/>
      <c r="I58" s="48"/>
      <c r="J58" s="3"/>
      <c r="K58" s="4"/>
      <c r="O58" s="83"/>
      <c r="P58" s="83"/>
    </row>
    <row r="59" spans="1:17" ht="17.399999999999999" x14ac:dyDescent="0.3">
      <c r="A59" s="16"/>
      <c r="B59" s="17" t="s">
        <v>62</v>
      </c>
      <c r="C59" s="74" t="s">
        <v>44</v>
      </c>
      <c r="D59" s="3"/>
      <c r="E59" s="3"/>
      <c r="F59" s="33"/>
      <c r="G59" s="20"/>
      <c r="H59" s="72"/>
      <c r="I59" s="22"/>
      <c r="J59" s="23"/>
      <c r="K59" s="24"/>
    </row>
    <row r="60" spans="1:17" ht="13.8" customHeight="1" x14ac:dyDescent="0.3">
      <c r="A60" s="16"/>
      <c r="B60" s="17"/>
      <c r="C60" s="74"/>
      <c r="D60" s="3"/>
      <c r="E60" s="3"/>
      <c r="F60" s="33"/>
      <c r="G60" s="20"/>
      <c r="H60" s="72"/>
      <c r="I60" s="22"/>
      <c r="J60" s="23"/>
      <c r="K60" s="24"/>
      <c r="N60" s="80" t="s">
        <v>45</v>
      </c>
      <c r="O60" s="81" t="s">
        <v>18</v>
      </c>
      <c r="P60" s="81" t="s">
        <v>19</v>
      </c>
    </row>
    <row r="61" spans="1:17" ht="13.8" customHeight="1" x14ac:dyDescent="0.25">
      <c r="A61" s="16"/>
      <c r="B61" s="38" t="s">
        <v>43</v>
      </c>
      <c r="C61" s="74"/>
      <c r="D61" s="141">
        <f>D12</f>
        <v>45474</v>
      </c>
      <c r="E61" s="89" t="s">
        <v>28</v>
      </c>
      <c r="F61" s="141">
        <f>F12</f>
        <v>45838</v>
      </c>
      <c r="G61" s="20"/>
      <c r="H61" s="84"/>
      <c r="I61" s="22"/>
      <c r="J61" s="23"/>
      <c r="K61" s="24"/>
      <c r="N61" s="82" t="s">
        <v>46</v>
      </c>
      <c r="O61" s="83">
        <v>79293</v>
      </c>
      <c r="P61" s="83">
        <v>13480</v>
      </c>
    </row>
    <row r="62" spans="1:17" ht="13.8" customHeight="1" x14ac:dyDescent="0.3">
      <c r="A62" s="16"/>
      <c r="B62" s="17"/>
      <c r="C62" s="3"/>
      <c r="D62" s="3"/>
      <c r="E62" s="3"/>
      <c r="F62" s="33"/>
      <c r="G62" s="20"/>
      <c r="H62" s="84"/>
      <c r="I62" s="22"/>
      <c r="J62" s="23"/>
      <c r="K62" s="24"/>
      <c r="N62" s="82" t="s">
        <v>82</v>
      </c>
      <c r="O62" s="83">
        <v>67399</v>
      </c>
      <c r="P62" s="83">
        <v>12132</v>
      </c>
    </row>
    <row r="63" spans="1:17" ht="13.8" customHeight="1" x14ac:dyDescent="0.25">
      <c r="A63" s="16"/>
      <c r="B63" s="34" t="s">
        <v>42</v>
      </c>
      <c r="C63" s="3"/>
      <c r="D63" s="3"/>
      <c r="E63" s="3"/>
      <c r="F63" s="33"/>
      <c r="G63" s="20"/>
      <c r="H63" s="34"/>
      <c r="I63" s="22"/>
      <c r="J63" s="23"/>
      <c r="K63" s="24"/>
      <c r="N63" s="82" t="s">
        <v>83</v>
      </c>
      <c r="O63" s="83">
        <v>71364</v>
      </c>
      <c r="P63" s="83">
        <v>12132</v>
      </c>
    </row>
    <row r="64" spans="1:17" ht="13.8" customHeight="1" x14ac:dyDescent="0.25">
      <c r="A64" s="16"/>
      <c r="B64" s="27"/>
      <c r="C64" s="61"/>
      <c r="D64" s="3"/>
      <c r="E64" s="3"/>
      <c r="F64" s="33"/>
      <c r="G64" s="20"/>
      <c r="H64" s="60"/>
      <c r="I64" s="22"/>
      <c r="J64" s="23"/>
      <c r="K64" s="24"/>
      <c r="N64" s="82" t="s">
        <v>84</v>
      </c>
      <c r="O64" s="83">
        <v>75328</v>
      </c>
      <c r="P64" s="83">
        <v>12132</v>
      </c>
    </row>
    <row r="65" spans="1:17" ht="13.8" customHeight="1" x14ac:dyDescent="0.25">
      <c r="A65" s="16"/>
      <c r="B65" s="3"/>
      <c r="C65" s="25" t="s">
        <v>0</v>
      </c>
      <c r="D65" s="3"/>
      <c r="E65" s="3"/>
      <c r="F65" s="3"/>
      <c r="G65" s="3"/>
      <c r="H65" s="23"/>
      <c r="I65" s="23"/>
      <c r="J65" s="23"/>
      <c r="K65" s="24"/>
      <c r="N65" s="82" t="s">
        <v>85</v>
      </c>
      <c r="O65" s="83">
        <v>75328</v>
      </c>
      <c r="P65" s="83">
        <v>13480</v>
      </c>
    </row>
    <row r="66" spans="1:17" ht="13.8" customHeight="1" x14ac:dyDescent="0.25">
      <c r="A66" s="16"/>
      <c r="B66" s="3"/>
      <c r="C66" s="25"/>
      <c r="D66" s="18" t="s">
        <v>5</v>
      </c>
      <c r="E66" s="19"/>
      <c r="F66" s="54" t="s">
        <v>5</v>
      </c>
      <c r="G66" s="3"/>
      <c r="H66" s="21" t="s">
        <v>6</v>
      </c>
      <c r="I66" s="23"/>
      <c r="J66" s="23"/>
      <c r="K66" s="24"/>
      <c r="N66" s="82" t="s">
        <v>10</v>
      </c>
      <c r="O66" s="83">
        <v>67399</v>
      </c>
      <c r="P66" s="83">
        <v>12132</v>
      </c>
    </row>
    <row r="67" spans="1:17" ht="13.8" customHeight="1" x14ac:dyDescent="0.3">
      <c r="A67" s="26"/>
      <c r="B67" s="49" t="s">
        <v>8</v>
      </c>
      <c r="C67" s="28" t="s">
        <v>0</v>
      </c>
      <c r="D67" s="3"/>
      <c r="E67" s="3"/>
      <c r="F67" s="3"/>
      <c r="G67" s="27"/>
      <c r="H67" s="23" t="s">
        <v>0</v>
      </c>
      <c r="I67" s="31"/>
      <c r="J67" s="23"/>
      <c r="K67" s="24"/>
      <c r="N67" s="82" t="s">
        <v>11</v>
      </c>
      <c r="O67" s="83">
        <v>71364</v>
      </c>
      <c r="P67" s="83">
        <v>12132</v>
      </c>
    </row>
    <row r="68" spans="1:17" ht="13.8" customHeight="1" x14ac:dyDescent="0.3">
      <c r="A68" s="26"/>
      <c r="B68" s="130" t="s">
        <v>64</v>
      </c>
      <c r="C68" s="32"/>
      <c r="D68" s="145">
        <f>INDEX(O61:O78,O79)</f>
        <v>51540.430500000002</v>
      </c>
      <c r="E68" s="30" t="s">
        <v>2</v>
      </c>
      <c r="F68" s="3"/>
      <c r="G68" s="27"/>
      <c r="H68" s="32" t="s">
        <v>75</v>
      </c>
      <c r="I68" s="70"/>
      <c r="J68" s="69"/>
      <c r="K68" s="71"/>
      <c r="N68" s="82" t="s">
        <v>80</v>
      </c>
      <c r="O68" s="83">
        <v>75328</v>
      </c>
      <c r="P68" s="83">
        <v>12132</v>
      </c>
    </row>
    <row r="69" spans="1:17" ht="13.8" customHeight="1" x14ac:dyDescent="0.3">
      <c r="A69" s="26"/>
      <c r="B69" s="34" t="s">
        <v>27</v>
      </c>
      <c r="C69" s="32"/>
      <c r="D69" s="63"/>
      <c r="E69" s="30"/>
      <c r="F69" s="56"/>
      <c r="G69" s="27"/>
      <c r="H69" s="32" t="s">
        <v>0</v>
      </c>
      <c r="I69" s="70"/>
      <c r="J69" s="69"/>
      <c r="K69" s="71"/>
      <c r="N69" s="82" t="s">
        <v>79</v>
      </c>
      <c r="O69" s="83">
        <v>75328</v>
      </c>
      <c r="P69" s="83">
        <v>13480</v>
      </c>
    </row>
    <row r="70" spans="1:17" ht="13.8" customHeight="1" x14ac:dyDescent="0.3">
      <c r="A70" s="26"/>
      <c r="B70" s="34" t="s">
        <v>23</v>
      </c>
      <c r="C70" s="32"/>
      <c r="D70" s="64"/>
      <c r="E70" s="127" t="s">
        <v>1</v>
      </c>
      <c r="F70" s="145">
        <f>SUM(D68:D70)</f>
        <v>51540.430500000002</v>
      </c>
      <c r="G70" s="27"/>
      <c r="H70" s="32" t="s">
        <v>76</v>
      </c>
      <c r="I70" s="70"/>
      <c r="J70" s="69"/>
      <c r="K70" s="71"/>
      <c r="N70" s="82" t="s">
        <v>12</v>
      </c>
      <c r="O70" s="83">
        <v>51540.430500000002</v>
      </c>
      <c r="P70" s="83">
        <v>10109.853675</v>
      </c>
      <c r="Q70" s="79" t="s">
        <v>0</v>
      </c>
    </row>
    <row r="71" spans="1:17" ht="13.8" customHeight="1" x14ac:dyDescent="0.25">
      <c r="A71" s="26"/>
      <c r="B71" s="68" t="s">
        <v>24</v>
      </c>
      <c r="C71" s="32"/>
      <c r="D71" s="33"/>
      <c r="E71" s="30"/>
      <c r="F71" s="3"/>
      <c r="G71" s="27"/>
      <c r="H71" s="142" t="s">
        <v>0</v>
      </c>
      <c r="I71" s="70"/>
      <c r="J71" s="69"/>
      <c r="K71" s="71"/>
      <c r="N71" s="82" t="s">
        <v>13</v>
      </c>
      <c r="O71" s="83">
        <v>59469.727500000001</v>
      </c>
      <c r="P71" s="83">
        <v>10109.853675</v>
      </c>
      <c r="Q71" s="83" t="s">
        <v>0</v>
      </c>
    </row>
    <row r="72" spans="1:17" ht="13.8" customHeight="1" x14ac:dyDescent="0.25">
      <c r="A72" s="26"/>
      <c r="B72" s="68"/>
      <c r="C72" s="32"/>
      <c r="D72" s="33"/>
      <c r="E72" s="30"/>
      <c r="F72" s="35"/>
      <c r="G72" s="27"/>
      <c r="H72" s="142"/>
      <c r="I72" s="70"/>
      <c r="J72" s="69"/>
      <c r="K72" s="71"/>
      <c r="N72" s="82" t="s">
        <v>65</v>
      </c>
      <c r="O72" s="83">
        <v>67399.0245</v>
      </c>
      <c r="P72" s="83">
        <v>11457.834165</v>
      </c>
      <c r="Q72" s="83"/>
    </row>
    <row r="73" spans="1:17" ht="13.8" customHeight="1" x14ac:dyDescent="0.3">
      <c r="A73" s="26"/>
      <c r="B73" s="49" t="s">
        <v>9</v>
      </c>
      <c r="C73" s="32"/>
      <c r="D73" s="33"/>
      <c r="E73" s="30"/>
      <c r="F73" s="35"/>
      <c r="G73" s="27"/>
      <c r="H73" s="142"/>
      <c r="I73" s="70"/>
      <c r="J73" s="69"/>
      <c r="K73" s="71"/>
      <c r="N73" s="82" t="s">
        <v>14</v>
      </c>
      <c r="O73" s="83">
        <v>67399.0245</v>
      </c>
      <c r="P73" s="83">
        <v>12131.824410000003</v>
      </c>
      <c r="Q73" s="83"/>
    </row>
    <row r="74" spans="1:17" ht="13.8" customHeight="1" x14ac:dyDescent="0.3">
      <c r="A74" s="26"/>
      <c r="B74" s="129" t="s">
        <v>96</v>
      </c>
      <c r="C74" s="90"/>
      <c r="D74" s="90"/>
      <c r="E74" s="91"/>
      <c r="F74" s="92" t="s">
        <v>0</v>
      </c>
      <c r="G74" s="93"/>
      <c r="H74" s="124"/>
      <c r="I74" s="94"/>
      <c r="J74" s="69"/>
      <c r="K74" s="71"/>
      <c r="N74" s="82" t="s">
        <v>15</v>
      </c>
      <c r="O74" s="83">
        <v>71363.67300000001</v>
      </c>
      <c r="P74" s="83">
        <v>12131.824410000003</v>
      </c>
      <c r="Q74" s="83"/>
    </row>
    <row r="75" spans="1:17" ht="13.8" customHeight="1" x14ac:dyDescent="0.25">
      <c r="A75" s="26"/>
      <c r="B75" s="96" t="s">
        <v>98</v>
      </c>
      <c r="C75" s="90"/>
      <c r="D75" s="98">
        <f>F70*0.4</f>
        <v>20616.172200000001</v>
      </c>
      <c r="E75" s="91"/>
      <c r="F75" s="91"/>
      <c r="G75" s="90"/>
      <c r="H75" s="97" t="s">
        <v>67</v>
      </c>
      <c r="I75" s="94"/>
      <c r="J75" s="69"/>
      <c r="K75" s="71"/>
      <c r="N75" s="82" t="s">
        <v>81</v>
      </c>
      <c r="O75" s="83">
        <v>75328.321499999991</v>
      </c>
      <c r="P75" s="83">
        <v>12131.824410000003</v>
      </c>
      <c r="Q75" s="83"/>
    </row>
    <row r="76" spans="1:17" ht="13.8" customHeight="1" x14ac:dyDescent="0.25">
      <c r="A76" s="26"/>
      <c r="B76" s="92"/>
      <c r="C76" s="92"/>
      <c r="D76" s="92"/>
      <c r="E76" s="30" t="s">
        <v>3</v>
      </c>
      <c r="F76" s="99">
        <f>-D75</f>
        <v>-20616.172200000001</v>
      </c>
      <c r="G76" s="100"/>
      <c r="H76" s="131" t="s">
        <v>106</v>
      </c>
      <c r="I76" s="101"/>
      <c r="J76" s="69"/>
      <c r="K76" s="71"/>
      <c r="N76" s="82" t="s">
        <v>86</v>
      </c>
      <c r="O76" s="83">
        <v>75328.321499999991</v>
      </c>
      <c r="P76" s="83">
        <v>13479.804900000001</v>
      </c>
      <c r="Q76" s="83"/>
    </row>
    <row r="77" spans="1:17" ht="13.8" customHeight="1" x14ac:dyDescent="0.25">
      <c r="A77" s="26"/>
      <c r="B77" s="95"/>
      <c r="C77" s="95"/>
      <c r="D77" s="90"/>
      <c r="E77" s="85"/>
      <c r="F77" s="102"/>
      <c r="G77" s="100"/>
      <c r="H77" s="131"/>
      <c r="I77" s="101"/>
      <c r="J77" s="69"/>
      <c r="K77" s="71"/>
      <c r="N77" s="82" t="s">
        <v>16</v>
      </c>
      <c r="O77" s="83">
        <v>11893.9455</v>
      </c>
      <c r="P77" s="83">
        <v>1368</v>
      </c>
      <c r="Q77" s="83"/>
    </row>
    <row r="78" spans="1:17" ht="13.8" customHeight="1" x14ac:dyDescent="0.25">
      <c r="A78" s="103" t="s">
        <v>0</v>
      </c>
      <c r="B78" s="96" t="s">
        <v>77</v>
      </c>
      <c r="C78" s="90"/>
      <c r="D78" s="90"/>
      <c r="E78" s="30" t="s">
        <v>4</v>
      </c>
      <c r="F78" s="144"/>
      <c r="G78" s="90"/>
      <c r="H78" s="97" t="s">
        <v>70</v>
      </c>
      <c r="I78" s="101"/>
      <c r="J78" s="90"/>
      <c r="K78" s="104"/>
      <c r="N78" s="82" t="s">
        <v>17</v>
      </c>
      <c r="O78" s="83">
        <v>9911.6212500000001</v>
      </c>
      <c r="P78" s="83">
        <v>1140</v>
      </c>
      <c r="Q78" s="83"/>
    </row>
    <row r="79" spans="1:17" ht="13.8" customHeight="1" x14ac:dyDescent="0.25">
      <c r="A79" s="103"/>
      <c r="B79" s="95"/>
      <c r="C79" s="90"/>
      <c r="D79" s="90"/>
      <c r="E79" s="91"/>
      <c r="F79" s="92"/>
      <c r="G79" s="100"/>
      <c r="H79" s="97"/>
      <c r="I79" s="101"/>
      <c r="J79" s="90"/>
      <c r="K79" s="104"/>
      <c r="N79" s="83" t="s">
        <v>0</v>
      </c>
      <c r="O79" s="78">
        <v>10</v>
      </c>
      <c r="P79" s="151">
        <v>9</v>
      </c>
      <c r="Q79" s="83"/>
    </row>
    <row r="80" spans="1:17" ht="13.8" customHeight="1" x14ac:dyDescent="0.25">
      <c r="A80" s="103" t="s">
        <v>0</v>
      </c>
      <c r="B80" s="105" t="s">
        <v>50</v>
      </c>
      <c r="C80" s="90"/>
      <c r="D80" s="90"/>
      <c r="E80" s="91"/>
      <c r="F80" s="99">
        <f>F70+F76+F78</f>
        <v>30924.258300000001</v>
      </c>
      <c r="G80" s="90"/>
      <c r="H80" s="115" t="s">
        <v>32</v>
      </c>
      <c r="I80" s="90"/>
      <c r="J80" s="90"/>
      <c r="K80" s="104"/>
      <c r="O80" s="153"/>
      <c r="P80" s="153"/>
      <c r="Q80" s="83"/>
    </row>
    <row r="81" spans="1:17" ht="13.8" customHeight="1" x14ac:dyDescent="0.25">
      <c r="A81" s="106"/>
      <c r="B81" s="90"/>
      <c r="C81" s="90"/>
      <c r="D81" s="90"/>
      <c r="E81" s="91"/>
      <c r="F81" s="91"/>
      <c r="G81" s="90"/>
      <c r="H81" s="97"/>
      <c r="I81" s="90"/>
      <c r="J81" s="90"/>
      <c r="K81" s="104"/>
      <c r="L81" s="75"/>
      <c r="M81" s="75"/>
      <c r="N81" s="152"/>
      <c r="O81" s="154"/>
      <c r="P81" s="154"/>
      <c r="Q81" s="83"/>
    </row>
    <row r="82" spans="1:17" ht="13.8" customHeight="1" x14ac:dyDescent="0.25">
      <c r="A82" s="106"/>
      <c r="B82" s="107" t="s">
        <v>104</v>
      </c>
      <c r="C82" s="90"/>
      <c r="D82" s="128">
        <v>0</v>
      </c>
      <c r="E82" s="114" t="s">
        <v>35</v>
      </c>
      <c r="F82" s="99">
        <f>IF(D82&gt;0,(-D82*F80),-IF(F80&gt;190000,51638+0.45*(F80-190000),IF(F80&gt;135000,31288+0.37*(F80-135000),IF(F80&gt;45000,4288+0.3*(F80-45000),IF(F80&gt;18200,0.19*(F80-18200),0)))))-F80*0.02</f>
        <v>-3036.094243</v>
      </c>
      <c r="G82" s="90"/>
      <c r="H82" s="143" t="s">
        <v>94</v>
      </c>
      <c r="I82" s="90"/>
      <c r="J82" s="90"/>
      <c r="K82" s="104"/>
      <c r="L82" s="75"/>
      <c r="M82" s="75"/>
      <c r="N82" s="152"/>
      <c r="O82" s="154"/>
      <c r="P82" s="155"/>
      <c r="Q82" s="83"/>
    </row>
    <row r="83" spans="1:17" s="75" customFormat="1" ht="13.8" customHeight="1" x14ac:dyDescent="0.25">
      <c r="A83" s="106"/>
      <c r="B83" s="108" t="s">
        <v>92</v>
      </c>
      <c r="C83" s="90"/>
      <c r="D83" s="90"/>
      <c r="E83" s="85" t="s">
        <v>0</v>
      </c>
      <c r="F83" s="99">
        <f>IF(F80&lt;37500,700,IF(F80&lt; 45000,700-(F80-37500)*0.05,IF(F80&lt;66667,325-(F80-45000)*0.015)))</f>
        <v>700</v>
      </c>
      <c r="G83" s="90"/>
      <c r="H83" s="97" t="s">
        <v>93</v>
      </c>
      <c r="I83" s="90"/>
      <c r="J83" s="90"/>
      <c r="K83" s="104"/>
      <c r="N83" s="152"/>
      <c r="O83" s="155"/>
      <c r="P83" s="154"/>
    </row>
    <row r="84" spans="1:17" s="75" customFormat="1" ht="13.8" customHeight="1" x14ac:dyDescent="0.25">
      <c r="A84" s="106"/>
      <c r="B84" s="108"/>
      <c r="C84" s="90"/>
      <c r="D84" s="90"/>
      <c r="E84" s="85"/>
      <c r="F84" s="90"/>
      <c r="G84" s="90"/>
      <c r="H84" s="90"/>
      <c r="I84" s="90"/>
      <c r="J84" s="90"/>
      <c r="K84" s="104"/>
      <c r="N84" s="152"/>
      <c r="O84" s="154"/>
      <c r="P84" s="154"/>
    </row>
    <row r="85" spans="1:17" s="75" customFormat="1" ht="13.8" customHeight="1" x14ac:dyDescent="0.25">
      <c r="A85" s="106"/>
      <c r="B85" s="90"/>
      <c r="C85" s="90"/>
      <c r="D85" s="90"/>
      <c r="E85" s="91"/>
      <c r="F85" s="91"/>
      <c r="G85" s="90"/>
      <c r="H85" s="97"/>
      <c r="I85" s="90"/>
      <c r="J85" s="90"/>
      <c r="K85" s="104"/>
      <c r="N85" s="152"/>
      <c r="O85" s="154"/>
      <c r="P85" s="154"/>
    </row>
    <row r="86" spans="1:17" s="75" customFormat="1" ht="13.8" customHeight="1" x14ac:dyDescent="0.25">
      <c r="A86" s="109" t="s">
        <v>0</v>
      </c>
      <c r="B86" s="110" t="s">
        <v>33</v>
      </c>
      <c r="C86" s="111"/>
      <c r="D86" s="111" t="s">
        <v>0</v>
      </c>
      <c r="E86" s="112" t="s">
        <v>38</v>
      </c>
      <c r="F86" s="86">
        <f>SUM(F80:F85)</f>
        <v>28588.164057000002</v>
      </c>
      <c r="G86" s="90"/>
      <c r="H86" s="97" t="s">
        <v>34</v>
      </c>
      <c r="I86" s="90"/>
      <c r="J86" s="90"/>
      <c r="K86" s="104"/>
    </row>
    <row r="87" spans="1:17" s="75" customFormat="1" ht="13.8" customHeight="1" x14ac:dyDescent="0.25">
      <c r="A87" s="26"/>
      <c r="B87" s="95"/>
      <c r="C87" s="95"/>
      <c r="D87" s="90"/>
      <c r="E87" s="85"/>
      <c r="F87" s="102"/>
      <c r="G87" s="100"/>
      <c r="H87" s="131"/>
      <c r="I87" s="101"/>
      <c r="J87" s="69"/>
      <c r="K87" s="71"/>
    </row>
    <row r="88" spans="1:17" s="75" customFormat="1" ht="13.8" customHeight="1" x14ac:dyDescent="0.3">
      <c r="A88" s="26"/>
      <c r="B88" s="49" t="s">
        <v>21</v>
      </c>
      <c r="C88" s="3"/>
      <c r="D88" s="3"/>
      <c r="E88" s="3"/>
      <c r="F88" s="3"/>
      <c r="G88" s="27"/>
      <c r="H88" s="32" t="s">
        <v>0</v>
      </c>
      <c r="I88" s="69"/>
      <c r="J88" s="69"/>
      <c r="K88" s="71"/>
    </row>
    <row r="89" spans="1:17" s="75" customFormat="1" ht="13.8" customHeight="1" x14ac:dyDescent="0.25">
      <c r="A89" s="26"/>
      <c r="B89" s="34" t="s">
        <v>29</v>
      </c>
      <c r="C89" s="3"/>
      <c r="D89" s="146">
        <f>INDEX($P$61:$P$78,$O$79)</f>
        <v>10109.853675</v>
      </c>
      <c r="E89" s="9"/>
      <c r="F89" s="3"/>
      <c r="G89" s="27"/>
      <c r="H89" s="32" t="s">
        <v>68</v>
      </c>
      <c r="I89" s="69"/>
      <c r="J89" s="69"/>
      <c r="K89" s="71"/>
    </row>
    <row r="90" spans="1:17" s="75" customFormat="1" ht="13.8" customHeight="1" x14ac:dyDescent="0.3">
      <c r="A90" s="26"/>
      <c r="B90" s="34" t="s">
        <v>26</v>
      </c>
      <c r="C90" s="3"/>
      <c r="D90" s="64">
        <v>0</v>
      </c>
      <c r="E90" s="127" t="s">
        <v>39</v>
      </c>
      <c r="F90" s="147">
        <f>SUM(D89:D90)</f>
        <v>10109.853675</v>
      </c>
      <c r="G90" s="3"/>
      <c r="H90" s="32" t="s">
        <v>88</v>
      </c>
      <c r="I90" s="70"/>
      <c r="J90" s="69"/>
      <c r="K90" s="71"/>
    </row>
    <row r="91" spans="1:17" s="75" customFormat="1" ht="13.8" customHeight="1" x14ac:dyDescent="0.25">
      <c r="A91" s="26"/>
      <c r="B91" s="3"/>
      <c r="C91" s="3"/>
      <c r="D91" s="19"/>
      <c r="E91" s="19"/>
      <c r="F91" s="55"/>
      <c r="G91" s="3"/>
      <c r="H91" s="32"/>
      <c r="I91" s="70"/>
      <c r="J91" s="69"/>
      <c r="K91" s="71"/>
    </row>
    <row r="92" spans="1:17" ht="13.8" customHeight="1" x14ac:dyDescent="0.3">
      <c r="A92" s="37"/>
      <c r="B92" s="49" t="s">
        <v>22</v>
      </c>
      <c r="C92" s="3"/>
      <c r="D92" s="3"/>
      <c r="E92" s="3"/>
      <c r="F92" s="3"/>
      <c r="G92" s="3"/>
      <c r="H92" s="32"/>
      <c r="I92" s="69"/>
      <c r="J92" s="69"/>
      <c r="K92" s="71"/>
      <c r="Q92" s="83"/>
    </row>
    <row r="93" spans="1:17" ht="13.8" customHeight="1" x14ac:dyDescent="0.25">
      <c r="A93" s="36"/>
      <c r="B93" s="39" t="s">
        <v>36</v>
      </c>
      <c r="C93" s="3"/>
      <c r="D93" s="19"/>
      <c r="E93" s="19"/>
      <c r="F93" s="56"/>
      <c r="G93" s="3"/>
      <c r="H93" s="132" t="s">
        <v>0</v>
      </c>
      <c r="I93" s="69"/>
      <c r="J93" s="69"/>
      <c r="K93" s="71"/>
      <c r="Q93" s="83"/>
    </row>
    <row r="94" spans="1:17" ht="13.8" customHeight="1" x14ac:dyDescent="0.25">
      <c r="A94" s="36"/>
      <c r="B94" s="27" t="s">
        <v>7</v>
      </c>
      <c r="C94" s="3"/>
      <c r="D94" s="73">
        <v>9309</v>
      </c>
      <c r="E94" s="19"/>
      <c r="F94" s="56"/>
      <c r="G94" s="3"/>
      <c r="H94" s="32" t="s">
        <v>78</v>
      </c>
      <c r="I94" s="69"/>
      <c r="J94" s="69"/>
      <c r="K94" s="71"/>
      <c r="Q94" s="83"/>
    </row>
    <row r="95" spans="1:17" ht="13.8" customHeight="1" x14ac:dyDescent="0.25">
      <c r="A95" s="16"/>
      <c r="B95" s="27" t="s">
        <v>71</v>
      </c>
      <c r="C95" s="3"/>
      <c r="D95" s="64">
        <f>246*10</f>
        <v>2460</v>
      </c>
      <c r="E95" s="127" t="s">
        <v>40</v>
      </c>
      <c r="F95" s="148">
        <f>SUM(D94:D95)</f>
        <v>11769</v>
      </c>
      <c r="G95" s="3"/>
      <c r="H95" s="32" t="s">
        <v>69</v>
      </c>
      <c r="I95" s="69"/>
      <c r="J95" s="69"/>
      <c r="K95" s="71"/>
      <c r="Q95" s="83"/>
    </row>
    <row r="96" spans="1:17" ht="13.8" customHeight="1" x14ac:dyDescent="0.25">
      <c r="A96" s="26"/>
      <c r="B96" s="27"/>
      <c r="C96" s="6" t="s">
        <v>0</v>
      </c>
      <c r="D96" s="19"/>
      <c r="E96" s="19"/>
      <c r="F96" s="56"/>
      <c r="G96" s="3"/>
      <c r="H96" s="32"/>
      <c r="I96" s="69"/>
      <c r="J96" s="69"/>
      <c r="K96" s="71"/>
      <c r="Q96" s="83"/>
    </row>
    <row r="97" spans="1:17" ht="13.8" customHeight="1" x14ac:dyDescent="0.25">
      <c r="A97" s="26"/>
      <c r="B97" s="27" t="s">
        <v>37</v>
      </c>
      <c r="C97" s="3"/>
      <c r="D97" s="126" t="s">
        <v>0</v>
      </c>
      <c r="E97" s="127" t="s">
        <v>49</v>
      </c>
      <c r="F97" s="87">
        <v>0</v>
      </c>
      <c r="G97" s="3"/>
      <c r="H97" s="32" t="s">
        <v>87</v>
      </c>
      <c r="I97" s="69"/>
      <c r="J97" s="69"/>
      <c r="K97" s="71"/>
      <c r="Q97" s="83"/>
    </row>
    <row r="98" spans="1:17" ht="13.8" customHeight="1" x14ac:dyDescent="0.25">
      <c r="A98" s="26"/>
      <c r="B98" s="27" t="s">
        <v>0</v>
      </c>
      <c r="C98" s="3"/>
      <c r="D98" s="29" t="s">
        <v>0</v>
      </c>
      <c r="E98" s="19"/>
      <c r="F98" s="56"/>
      <c r="G98" s="3"/>
      <c r="H98" s="32" t="s">
        <v>89</v>
      </c>
      <c r="I98" s="69"/>
      <c r="J98" s="69"/>
      <c r="K98" s="71"/>
      <c r="N98" s="78"/>
      <c r="Q98" s="83"/>
    </row>
    <row r="99" spans="1:17" ht="13.8" customHeight="1" x14ac:dyDescent="0.25">
      <c r="A99" s="26"/>
      <c r="B99" s="27"/>
      <c r="C99" s="3"/>
      <c r="D99" s="29"/>
      <c r="E99" s="19"/>
      <c r="F99" s="56"/>
      <c r="G99" s="3"/>
      <c r="H99" s="32"/>
      <c r="I99" s="69"/>
      <c r="J99" s="69"/>
      <c r="K99" s="71"/>
      <c r="N99" s="78"/>
      <c r="Q99" s="83"/>
    </row>
    <row r="100" spans="1:17" ht="13.8" customHeight="1" x14ac:dyDescent="0.25">
      <c r="A100" s="26"/>
      <c r="B100" s="27" t="s">
        <v>99</v>
      </c>
      <c r="C100" s="3"/>
      <c r="D100" s="29"/>
      <c r="E100" s="127" t="s">
        <v>73</v>
      </c>
      <c r="F100" s="87">
        <v>0</v>
      </c>
      <c r="G100" s="3"/>
      <c r="H100" s="32" t="s">
        <v>72</v>
      </c>
      <c r="I100" s="69"/>
      <c r="J100" s="69"/>
      <c r="K100" s="71"/>
      <c r="N100" s="78"/>
      <c r="Q100" s="83"/>
    </row>
    <row r="101" spans="1:17" ht="13.8" customHeight="1" x14ac:dyDescent="0.25">
      <c r="A101" s="26"/>
      <c r="B101" s="27"/>
      <c r="C101" s="3"/>
      <c r="D101" s="29"/>
      <c r="E101" s="19"/>
      <c r="F101" s="56"/>
      <c r="G101" s="3"/>
      <c r="H101" s="32"/>
      <c r="I101" s="69"/>
      <c r="J101" s="69"/>
      <c r="K101" s="71"/>
      <c r="N101" s="78"/>
      <c r="Q101" s="83"/>
    </row>
    <row r="102" spans="1:17" ht="15.6" customHeight="1" thickBot="1" x14ac:dyDescent="0.35">
      <c r="A102" s="88" t="s">
        <v>0</v>
      </c>
      <c r="B102" s="133" t="s">
        <v>74</v>
      </c>
      <c r="C102" s="113"/>
      <c r="D102" s="42"/>
      <c r="E102" s="42" t="s">
        <v>0</v>
      </c>
      <c r="F102" s="150">
        <f>F97+F95+F90+F70</f>
        <v>73419.284175000008</v>
      </c>
      <c r="G102" s="3"/>
      <c r="H102" s="142"/>
      <c r="I102" s="23"/>
      <c r="J102" s="23"/>
      <c r="K102" s="24"/>
      <c r="N102" s="78"/>
      <c r="Q102" s="83"/>
    </row>
    <row r="103" spans="1:17" ht="13.8" customHeight="1" thickTop="1" thickBot="1" x14ac:dyDescent="0.3">
      <c r="A103" s="43"/>
      <c r="B103" s="44" t="s">
        <v>0</v>
      </c>
      <c r="C103" s="62"/>
      <c r="D103" s="45"/>
      <c r="E103" s="45"/>
      <c r="F103" s="57"/>
      <c r="G103" s="44"/>
      <c r="H103" s="44"/>
      <c r="I103" s="44"/>
      <c r="J103" s="44"/>
      <c r="K103" s="46"/>
    </row>
    <row r="104" spans="1:17" ht="13.8" customHeight="1" x14ac:dyDescent="0.25">
      <c r="A104" s="16"/>
      <c r="B104" s="3" t="s">
        <v>0</v>
      </c>
      <c r="C104" s="25" t="s">
        <v>0</v>
      </c>
      <c r="D104" s="2"/>
      <c r="E104" s="2"/>
      <c r="F104" s="2"/>
      <c r="G104" s="3"/>
      <c r="H104" s="84" t="s">
        <v>0</v>
      </c>
      <c r="I104" s="23"/>
      <c r="J104" s="23"/>
      <c r="K104" s="24"/>
      <c r="N104" s="78"/>
    </row>
    <row r="105" spans="1:17" ht="13.8" customHeight="1" x14ac:dyDescent="0.25">
      <c r="B105" s="116" t="s">
        <v>60</v>
      </c>
      <c r="C105" s="75"/>
      <c r="D105" s="75"/>
      <c r="E105" s="75"/>
      <c r="F105" s="117"/>
      <c r="G105" s="117"/>
      <c r="H105" s="75"/>
      <c r="I105" s="75"/>
      <c r="J105" s="75"/>
      <c r="K105" s="75"/>
      <c r="N105" s="78"/>
    </row>
    <row r="106" spans="1:17" ht="13.8" customHeight="1" x14ac:dyDescent="0.25">
      <c r="B106" s="75"/>
      <c r="C106" s="75"/>
      <c r="D106" s="75"/>
      <c r="E106" s="75"/>
      <c r="F106" s="117"/>
      <c r="G106" s="117"/>
      <c r="H106" s="75"/>
      <c r="I106" s="75"/>
      <c r="J106" s="75"/>
      <c r="K106" s="75"/>
      <c r="N106" s="78"/>
    </row>
    <row r="107" spans="1:17" ht="13.8" customHeight="1" x14ac:dyDescent="0.25">
      <c r="B107" s="118"/>
      <c r="C107" s="118"/>
      <c r="D107" s="119" t="s">
        <v>51</v>
      </c>
      <c r="E107" s="118"/>
      <c r="F107" s="120" t="s">
        <v>52</v>
      </c>
      <c r="G107" s="117"/>
      <c r="H107" s="75"/>
      <c r="I107" s="75"/>
      <c r="J107" s="75"/>
      <c r="K107" s="75"/>
      <c r="O107" s="83"/>
      <c r="P107" s="83"/>
    </row>
    <row r="108" spans="1:17" ht="13.8" customHeight="1" x14ac:dyDescent="0.25">
      <c r="B108" s="118"/>
      <c r="C108" s="118"/>
      <c r="D108" s="119" t="s">
        <v>53</v>
      </c>
      <c r="E108" s="118"/>
      <c r="F108" s="120" t="s">
        <v>54</v>
      </c>
      <c r="G108" s="117"/>
      <c r="H108" s="75"/>
      <c r="I108" s="75"/>
      <c r="J108" s="75"/>
      <c r="K108" s="75"/>
      <c r="O108" s="83"/>
      <c r="P108" s="83"/>
    </row>
    <row r="109" spans="1:17" ht="13.8" customHeight="1" x14ac:dyDescent="0.25">
      <c r="B109" s="118" t="str">
        <f>+B10</f>
        <v>Bob Smith</v>
      </c>
      <c r="C109" s="75"/>
      <c r="D109" s="119" t="s">
        <v>5</v>
      </c>
      <c r="E109" s="75"/>
      <c r="F109" s="117"/>
      <c r="G109" s="117"/>
      <c r="H109" s="75"/>
      <c r="I109" s="75"/>
      <c r="J109" s="75"/>
      <c r="K109" s="75"/>
    </row>
    <row r="110" spans="1:17" ht="13.8" customHeight="1" x14ac:dyDescent="0.25">
      <c r="B110" s="75" t="s">
        <v>55</v>
      </c>
      <c r="C110" s="75"/>
      <c r="D110" s="121">
        <v>1000</v>
      </c>
      <c r="E110" s="121"/>
      <c r="F110" s="125" t="s">
        <v>101</v>
      </c>
      <c r="H110" s="121"/>
      <c r="I110" s="121"/>
      <c r="J110" s="121"/>
      <c r="K110" s="75"/>
    </row>
    <row r="111" spans="1:17" ht="13.8" customHeight="1" x14ac:dyDescent="0.25">
      <c r="B111" s="75" t="s">
        <v>56</v>
      </c>
      <c r="C111" s="75"/>
      <c r="D111" s="121">
        <v>1000</v>
      </c>
      <c r="E111" s="121"/>
      <c r="F111" s="125" t="s">
        <v>102</v>
      </c>
      <c r="H111" s="121"/>
      <c r="I111" s="121"/>
      <c r="J111" s="121"/>
      <c r="K111" s="75"/>
    </row>
    <row r="112" spans="1:17" ht="13.8" customHeight="1" x14ac:dyDescent="0.25">
      <c r="B112" s="75" t="s">
        <v>57</v>
      </c>
      <c r="C112" s="75"/>
      <c r="D112" s="122">
        <v>0.9</v>
      </c>
      <c r="E112" s="121"/>
      <c r="F112" s="122">
        <v>0.1</v>
      </c>
      <c r="G112" s="123"/>
      <c r="H112" s="121"/>
      <c r="I112" s="121"/>
      <c r="J112" s="121"/>
      <c r="K112" s="75"/>
    </row>
    <row r="113" spans="2:11" ht="13.8" customHeight="1" x14ac:dyDescent="0.25">
      <c r="B113" s="75" t="s">
        <v>58</v>
      </c>
      <c r="C113" s="75"/>
      <c r="D113" s="122">
        <v>1</v>
      </c>
      <c r="E113" s="121"/>
      <c r="F113" s="122">
        <v>0</v>
      </c>
      <c r="G113" s="123"/>
      <c r="H113" s="121"/>
      <c r="I113" s="121"/>
      <c r="J113" s="121"/>
      <c r="K113" s="75"/>
    </row>
    <row r="114" spans="2:11" ht="13.8" customHeight="1" x14ac:dyDescent="0.25">
      <c r="B114" s="75" t="s">
        <v>59</v>
      </c>
      <c r="C114" s="75"/>
      <c r="D114" s="121">
        <v>3500</v>
      </c>
      <c r="E114" s="121"/>
      <c r="F114" s="123" t="s">
        <v>103</v>
      </c>
      <c r="H114" s="121"/>
      <c r="I114" s="121"/>
      <c r="J114" s="121"/>
      <c r="K114" s="75"/>
    </row>
    <row r="115" spans="2:11" ht="13.8" customHeight="1" x14ac:dyDescent="0.25">
      <c r="B115" s="75"/>
      <c r="C115" s="75"/>
      <c r="D115" s="121"/>
      <c r="E115" s="121"/>
      <c r="F115" s="121"/>
      <c r="G115" s="123" t="s">
        <v>0</v>
      </c>
      <c r="H115" s="121"/>
      <c r="I115" s="121"/>
      <c r="J115" s="121"/>
      <c r="K115" s="75"/>
    </row>
    <row r="116" spans="2:11" ht="13.8" customHeight="1" x14ac:dyDescent="0.25">
      <c r="G116" s="124"/>
    </row>
    <row r="117" spans="2:11" ht="13.8" customHeight="1" x14ac:dyDescent="0.25">
      <c r="B117" s="118"/>
      <c r="C117" s="118"/>
      <c r="D117" s="119" t="s">
        <v>51</v>
      </c>
      <c r="E117" s="118"/>
      <c r="F117" s="120" t="s">
        <v>52</v>
      </c>
      <c r="G117" s="124"/>
    </row>
    <row r="118" spans="2:11" ht="13.8" customHeight="1" x14ac:dyDescent="0.25">
      <c r="B118" s="118"/>
      <c r="C118" s="118"/>
      <c r="D118" s="119" t="s">
        <v>53</v>
      </c>
      <c r="E118" s="118"/>
      <c r="F118" s="120" t="s">
        <v>54</v>
      </c>
      <c r="G118" s="124"/>
    </row>
    <row r="119" spans="2:11" ht="13.8" customHeight="1" x14ac:dyDescent="0.25">
      <c r="B119" s="118" t="str">
        <f>+B59</f>
        <v>Mary Jones</v>
      </c>
      <c r="C119" s="75"/>
      <c r="D119" s="119" t="s">
        <v>5</v>
      </c>
      <c r="E119" s="75"/>
      <c r="F119" s="117"/>
      <c r="G119" s="124"/>
    </row>
    <row r="120" spans="2:11" ht="13.8" customHeight="1" x14ac:dyDescent="0.25">
      <c r="B120" s="75" t="s">
        <v>55</v>
      </c>
      <c r="C120" s="75"/>
      <c r="D120" s="121">
        <v>1000</v>
      </c>
      <c r="E120" s="121"/>
      <c r="F120" s="125" t="s">
        <v>101</v>
      </c>
    </row>
    <row r="121" spans="2:11" ht="13.8" customHeight="1" x14ac:dyDescent="0.25">
      <c r="B121" s="75" t="s">
        <v>56</v>
      </c>
      <c r="C121" s="75"/>
      <c r="D121" s="121">
        <v>1000</v>
      </c>
      <c r="E121" s="121"/>
      <c r="F121" s="125" t="s">
        <v>101</v>
      </c>
    </row>
    <row r="122" spans="2:11" ht="13.8" customHeight="1" x14ac:dyDescent="0.25">
      <c r="B122" s="75" t="s">
        <v>57</v>
      </c>
      <c r="C122" s="75"/>
      <c r="D122" s="122">
        <v>0.9</v>
      </c>
      <c r="E122" s="121"/>
      <c r="F122" s="122">
        <v>0.1</v>
      </c>
    </row>
    <row r="123" spans="2:11" ht="13.8" customHeight="1" x14ac:dyDescent="0.25">
      <c r="B123" s="75" t="s">
        <v>58</v>
      </c>
      <c r="C123" s="75"/>
      <c r="D123" s="122">
        <v>1</v>
      </c>
      <c r="E123" s="121"/>
      <c r="F123" s="122">
        <v>0</v>
      </c>
    </row>
    <row r="124" spans="2:11" ht="13.8" customHeight="1" x14ac:dyDescent="0.25">
      <c r="B124" s="75" t="s">
        <v>59</v>
      </c>
      <c r="C124" s="75"/>
      <c r="D124" s="121">
        <v>500</v>
      </c>
      <c r="E124" s="121"/>
      <c r="F124" s="125" t="s">
        <v>101</v>
      </c>
    </row>
    <row r="125" spans="2:11" ht="13.8" customHeight="1" x14ac:dyDescent="0.25"/>
  </sheetData>
  <sheetProtection formatCells="0" formatRows="0" insertRows="0" selectLockedCells="1" sort="0" autoFilter="0" pivotTables="0"/>
  <mergeCells count="1">
    <mergeCell ref="B6:K6"/>
  </mergeCells>
  <phoneticPr fontId="4" type="noConversion"/>
  <pageMargins left="0.24" right="0.25" top="0.27559055118110237" bottom="0.27559055118110237" header="0.15748031496062992" footer="0.23622047244094491"/>
  <pageSetup paperSize="9" scale="69" orientation="landscape" r:id="rId1"/>
  <headerFooter alignWithMargins="0"/>
  <rowBreaks count="2" manualBreakCount="2">
    <brk id="55" max="10" man="1"/>
    <brk id="104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Drop Down 10">
              <controlPr locked="0" defaultSize="0" autoLine="0" autoPict="0">
                <anchor moveWithCells="1">
                  <from>
                    <xdr:col>1</xdr:col>
                    <xdr:colOff>0</xdr:colOff>
                    <xdr:row>14</xdr:row>
                    <xdr:rowOff>129540</xdr:rowOff>
                  </from>
                  <to>
                    <xdr:col>1</xdr:col>
                    <xdr:colOff>3406140</xdr:colOff>
                    <xdr:row>16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5" name="Drop Down 17">
              <controlPr locked="0" defaultSize="0" autoLine="0" autoPict="0">
                <anchor moveWithCells="1">
                  <from>
                    <xdr:col>1</xdr:col>
                    <xdr:colOff>0</xdr:colOff>
                    <xdr:row>63</xdr:row>
                    <xdr:rowOff>129540</xdr:rowOff>
                  </from>
                  <to>
                    <xdr:col>1</xdr:col>
                    <xdr:colOff>3406140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STIPEND PACKAGE CALCULATOR</vt:lpstr>
      <vt:lpstr>'STIPEND PACKAGE CALCULATOR'!Print_Area</vt:lpstr>
      <vt:lpstr>'STIPEND PACKAGE CALCULATOR'!Print_Titles</vt:lpstr>
    </vt:vector>
  </TitlesOfParts>
  <Company>SDS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Newman</dc:creator>
  <cp:lastModifiedBy>Jason Ferguson</cp:lastModifiedBy>
  <cp:lastPrinted>2014-07-30T06:20:39Z</cp:lastPrinted>
  <dcterms:created xsi:type="dcterms:W3CDTF">2008-05-29T04:37:55Z</dcterms:created>
  <dcterms:modified xsi:type="dcterms:W3CDTF">2024-12-05T04:14:33Z</dcterms:modified>
</cp:coreProperties>
</file>